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240" yWindow="15" windowWidth="11580" windowHeight="6540" tabRatio="693" activeTab="2"/>
  </bookViews>
  <sheets>
    <sheet name="ENUNCIADO" sheetId="1" r:id="rId1"/>
    <sheet name="DIARIO Y EVALUACIÓN" sheetId="7" r:id="rId2"/>
    <sheet name="INF. CANTIDADES" sheetId="2" r:id="rId3"/>
    <sheet name="INF. COSTOS PROD." sheetId="6" r:id="rId4"/>
    <sheet name="ASIG COSTOS ESP." sheetId="4" r:id="rId5"/>
  </sheets>
  <definedNames>
    <definedName name="_xlnm.Print_Area" localSheetId="1">'DIARIO Y EVALUACIÓN'!$B$2:$I$174</definedName>
    <definedName name="_xlnm.Print_Area" localSheetId="0">ENUNCIADO!$A$1:$J$159</definedName>
    <definedName name="_xlnm.Print_Area" localSheetId="2">'INF. CANTIDADES'!$B$1:$E$57</definedName>
    <definedName name="_xlnm.Print_Area" localSheetId="3">'INF. COSTOS PROD.'!$B$2:$G$64</definedName>
  </definedNames>
  <calcPr calcId="125725" calcMode="manual"/>
</workbook>
</file>

<file path=xl/calcChain.xml><?xml version="1.0" encoding="utf-8"?>
<calcChain xmlns="http://schemas.openxmlformats.org/spreadsheetml/2006/main">
  <c r="F115" i="7"/>
  <c r="F88"/>
  <c r="F79"/>
  <c r="F62"/>
  <c r="F53"/>
  <c r="F37"/>
  <c r="F21"/>
  <c r="F8"/>
  <c r="F148" i="1"/>
  <c r="C14" i="2"/>
  <c r="C18" i="6"/>
  <c r="D18" s="1"/>
  <c r="C19"/>
  <c r="C15" i="2"/>
  <c r="C17"/>
  <c r="C19" s="1"/>
  <c r="C20" i="6"/>
  <c r="D13"/>
  <c r="D16"/>
  <c r="C18" i="2"/>
  <c r="C47" s="1"/>
  <c r="D17"/>
  <c r="D18" s="1"/>
  <c r="E18" i="6"/>
  <c r="D14" i="2"/>
  <c r="D15"/>
  <c r="C55" s="1"/>
  <c r="D16"/>
  <c r="E19" i="6"/>
  <c r="D20" i="2"/>
  <c r="E20" i="6"/>
  <c r="F155" i="7"/>
  <c r="H155"/>
  <c r="I155" s="1"/>
  <c r="G158"/>
  <c r="D158"/>
  <c r="F158" s="1"/>
  <c r="H158" s="1"/>
  <c r="F156"/>
  <c r="H156" s="1"/>
  <c r="F157"/>
  <c r="H157"/>
  <c r="I157" s="1"/>
  <c r="F132"/>
  <c r="F134"/>
  <c r="G134" s="1"/>
  <c r="G133"/>
  <c r="G132"/>
  <c r="G131"/>
  <c r="F109"/>
  <c r="F97"/>
  <c r="F71"/>
  <c r="D112" i="1"/>
  <c r="E109" s="1"/>
  <c r="E8" i="4"/>
  <c r="F46" i="7"/>
  <c r="F30"/>
  <c r="C127" i="1"/>
  <c r="D126" s="1"/>
  <c r="D125"/>
  <c r="F31" i="6"/>
  <c r="J145" i="1"/>
  <c r="J146"/>
  <c r="J147"/>
  <c r="E148"/>
  <c r="G148"/>
  <c r="J144"/>
  <c r="D91"/>
  <c r="C91"/>
  <c r="D73"/>
  <c r="C73"/>
  <c r="G10" i="4"/>
  <c r="D7" i="2"/>
  <c r="D11" s="1"/>
  <c r="D10"/>
  <c r="E10" i="4"/>
  <c r="C139" i="1"/>
  <c r="F23" i="4" s="1"/>
  <c r="E32" s="1"/>
  <c r="H41" s="1"/>
  <c r="C22"/>
  <c r="D40" s="1"/>
  <c r="E40" s="1"/>
  <c r="C40"/>
  <c r="C38"/>
  <c r="D38"/>
  <c r="E38" s="1"/>
  <c r="C39"/>
  <c r="E39" s="1"/>
  <c r="D39"/>
  <c r="E27"/>
  <c r="E18"/>
  <c r="C27" s="1"/>
  <c r="G36" s="1"/>
  <c r="B29"/>
  <c r="B38" s="1"/>
  <c r="B30"/>
  <c r="B39" s="1"/>
  <c r="B31"/>
  <c r="B40" s="1"/>
  <c r="B32"/>
  <c r="B41" s="1"/>
  <c r="B27"/>
  <c r="B36" s="1"/>
  <c r="E9"/>
  <c r="G9"/>
  <c r="G8"/>
  <c r="C6"/>
  <c r="B8"/>
  <c r="B9"/>
  <c r="B10"/>
  <c r="B11"/>
  <c r="E110" i="1"/>
  <c r="D21" i="4" s="1"/>
  <c r="F21" s="1"/>
  <c r="E21" i="6"/>
  <c r="C21"/>
  <c r="C13"/>
  <c r="C16" s="1"/>
  <c r="B126" i="1"/>
  <c r="B125"/>
  <c r="B124"/>
  <c r="B123"/>
  <c r="C52" i="2"/>
  <c r="D21"/>
  <c r="C16"/>
  <c r="C21" s="1"/>
  <c r="C10"/>
  <c r="C11"/>
  <c r="E11" i="4" l="1"/>
  <c r="C22" i="6"/>
  <c r="F20"/>
  <c r="F30" s="1"/>
  <c r="D19" i="2"/>
  <c r="E41" i="4"/>
  <c r="F38"/>
  <c r="I156" i="7"/>
  <c r="C48" i="2"/>
  <c r="F39" i="4"/>
  <c r="H39" s="1"/>
  <c r="F40"/>
  <c r="H40" s="1"/>
  <c r="I158" i="7"/>
  <c r="E30" i="6"/>
  <c r="C53" i="2"/>
  <c r="D28" i="6"/>
  <c r="D20" i="4"/>
  <c r="C8"/>
  <c r="F18" i="6"/>
  <c r="D19"/>
  <c r="D29" s="1"/>
  <c r="C29" s="1"/>
  <c r="C9" i="4"/>
  <c r="C54" i="2"/>
  <c r="F19" i="6" s="1"/>
  <c r="F29" s="1"/>
  <c r="E29" s="1"/>
  <c r="C28"/>
  <c r="D124" i="1"/>
  <c r="D127" s="1"/>
  <c r="E111"/>
  <c r="E112" s="1"/>
  <c r="C20" i="2"/>
  <c r="C49" l="1"/>
  <c r="D20" i="6" s="1"/>
  <c r="F41" i="4"/>
  <c r="H38"/>
  <c r="D22"/>
  <c r="F22" s="1"/>
  <c r="C10"/>
  <c r="F21" i="6"/>
  <c r="F28"/>
  <c r="E28" s="1"/>
  <c r="E27" s="1"/>
  <c r="D23" i="4"/>
  <c r="F20"/>
  <c r="D30" i="6" l="1"/>
  <c r="D21"/>
  <c r="D22" s="1"/>
  <c r="D24" s="1"/>
  <c r="C11" i="4"/>
  <c r="C30" i="6" l="1"/>
  <c r="C27" s="1"/>
  <c r="C26" s="1"/>
  <c r="D33"/>
  <c r="F11"/>
  <c r="F13" s="1"/>
  <c r="D25"/>
  <c r="C25" s="1"/>
  <c r="C24"/>
  <c r="C33" l="1"/>
  <c r="E11"/>
  <c r="E13" s="1"/>
  <c r="E16" s="1"/>
  <c r="F16" l="1"/>
  <c r="E22"/>
  <c r="E31" l="1"/>
  <c r="E26" s="1"/>
  <c r="F15"/>
  <c r="F22"/>
  <c r="E24" l="1"/>
  <c r="F25"/>
  <c r="E32"/>
  <c r="F24"/>
  <c r="E25"/>
  <c r="E33" l="1"/>
  <c r="D9" i="4"/>
  <c r="F9" s="1"/>
  <c r="D8"/>
  <c r="D10"/>
  <c r="F10" s="1"/>
  <c r="E21" l="1"/>
  <c r="H9"/>
  <c r="F8"/>
  <c r="D11"/>
  <c r="H10"/>
  <c r="E22"/>
  <c r="C31" l="1"/>
  <c r="G22"/>
  <c r="H22" s="1"/>
  <c r="G21"/>
  <c r="H21" s="1"/>
  <c r="C30"/>
  <c r="H8"/>
  <c r="E20"/>
  <c r="F11"/>
  <c r="G40" l="1"/>
  <c r="I40" s="1"/>
  <c r="J40" s="1"/>
  <c r="G20"/>
  <c r="E23"/>
  <c r="C32" s="1"/>
  <c r="F32" s="1"/>
  <c r="C29"/>
  <c r="G39"/>
  <c r="I39" s="1"/>
  <c r="J39" s="1"/>
  <c r="D30" l="1"/>
  <c r="E30" s="1"/>
  <c r="F30" s="1"/>
  <c r="G30" s="1"/>
  <c r="D31"/>
  <c r="E31" s="1"/>
  <c r="F31" s="1"/>
  <c r="G31" s="1"/>
  <c r="D29"/>
  <c r="G38"/>
  <c r="H20"/>
  <c r="G23"/>
  <c r="G41" l="1"/>
  <c r="I38"/>
  <c r="E29"/>
  <c r="F29" s="1"/>
  <c r="G29" s="1"/>
  <c r="D32"/>
  <c r="J38" l="1"/>
  <c r="I41"/>
</calcChain>
</file>

<file path=xl/sharedStrings.xml><?xml version="1.0" encoding="utf-8"?>
<sst xmlns="http://schemas.openxmlformats.org/spreadsheetml/2006/main" count="445" uniqueCount="325">
  <si>
    <t xml:space="preserve"> </t>
  </si>
  <si>
    <t xml:space="preserve">Costo de producción y ventas </t>
  </si>
  <si>
    <t xml:space="preserve">(-) Gastos operacionales </t>
  </si>
  <si>
    <t xml:space="preserve">los tres artículos, es el más conveniente a los intereses productivos. Sobre este tema de mezcla del surtido </t>
  </si>
  <si>
    <t>trataremos ampliamente en el volumen dos de esta serie contable del Doctor Zapata.</t>
  </si>
  <si>
    <t>Analista de costos</t>
  </si>
  <si>
    <t>Descripción de las actividades</t>
  </si>
  <si>
    <t>2. El método de valoración es el promedio ponderado.</t>
  </si>
  <si>
    <t>FASE 1</t>
  </si>
  <si>
    <t>FASE 2</t>
  </si>
  <si>
    <t>Mantequilla</t>
  </si>
  <si>
    <t>INFORME DE CANTIDADES</t>
  </si>
  <si>
    <t>Litros añadidos</t>
  </si>
  <si>
    <t>Litros evaporados</t>
  </si>
  <si>
    <t>DESTINO</t>
  </si>
  <si>
    <t>LECHE FUNDA</t>
  </si>
  <si>
    <t>GASTOS DEL PERIODO</t>
  </si>
  <si>
    <t>Publicidad</t>
  </si>
  <si>
    <t>Depreciaciones</t>
  </si>
  <si>
    <t>ANEXOS DE COSTOS INDIRECTOS DE FABRICACIÓN</t>
  </si>
  <si>
    <t>MPI</t>
  </si>
  <si>
    <t>Arriendos</t>
  </si>
  <si>
    <t>Seguros</t>
  </si>
  <si>
    <t>TOTAL</t>
  </si>
  <si>
    <t>Unidades en proceso del periodo anterior</t>
  </si>
  <si>
    <t>Unidades comenzadas en el periodo</t>
  </si>
  <si>
    <t>Total de unidades</t>
  </si>
  <si>
    <t>Análisis de unidades del periodo:</t>
  </si>
  <si>
    <t>Unidades terminadas y transferidas</t>
  </si>
  <si>
    <t>Unidades terminadas y no transferidas</t>
  </si>
  <si>
    <t>Unidades en proceso:</t>
  </si>
  <si>
    <t>Unidades perdidas en producción</t>
  </si>
  <si>
    <t>Ajuste costo unidades añadidas o perdidas</t>
  </si>
  <si>
    <t>Materiales</t>
  </si>
  <si>
    <t>Energía</t>
  </si>
  <si>
    <t xml:space="preserve">                                                                          Materiales (80%)</t>
  </si>
  <si>
    <t xml:space="preserve">                                                                                 C.G.F (80%)</t>
  </si>
  <si>
    <t>C.G.F.</t>
  </si>
  <si>
    <t>DETALLE</t>
  </si>
  <si>
    <t>PRECIOS UNITARIOS DE VENTA</t>
  </si>
  <si>
    <t>ELEMENTOS</t>
  </si>
  <si>
    <t>Producción global (litros)</t>
  </si>
  <si>
    <t>Terminado y retenido</t>
  </si>
  <si>
    <t>Unidades terminadas no transferidas (periodo anterior, misma fase)</t>
  </si>
  <si>
    <t xml:space="preserve">INDULASA </t>
  </si>
  <si>
    <t xml:space="preserve">Fecha </t>
  </si>
  <si>
    <t>PARCIAL</t>
  </si>
  <si>
    <t>DEBE</t>
  </si>
  <si>
    <t>HABER</t>
  </si>
  <si>
    <t>may-200x</t>
  </si>
  <si>
    <t xml:space="preserve">      Inventario MPD</t>
  </si>
  <si>
    <t xml:space="preserve">     Cuentas por pagar</t>
  </si>
  <si>
    <t>Pr. Transferencia de unidades terminadas</t>
  </si>
  <si>
    <t>Pr. Inversiones en la fase uno</t>
  </si>
  <si>
    <t>Pr. Inversiones en la fase dos</t>
  </si>
  <si>
    <t>Pr. Inversiones en la fase enfundado leche</t>
  </si>
  <si>
    <t xml:space="preserve">Inventario PEP- encartonado </t>
  </si>
  <si>
    <t xml:space="preserve">     Inventario PEP- encartonado</t>
  </si>
  <si>
    <t>Pr. Inversiones en la fase encartonado UHT</t>
  </si>
  <si>
    <t>Pr. Inversiones en la fase batido de crema</t>
  </si>
  <si>
    <t>Pr. Inversiones en la fase empaquetado</t>
  </si>
  <si>
    <t>Caja o cuentas por cobrar</t>
  </si>
  <si>
    <t xml:space="preserve">Pr. Ventas del periodo </t>
  </si>
  <si>
    <t xml:space="preserve">Gastos operacionales </t>
  </si>
  <si>
    <t>Sueldos</t>
  </si>
  <si>
    <t xml:space="preserve">  Proveedores y otras cuentas del pasivo</t>
  </si>
  <si>
    <t>Pr. Los gastos del periodo</t>
  </si>
  <si>
    <t>Ventas</t>
  </si>
  <si>
    <t>Utilidad bruta en ventas</t>
  </si>
  <si>
    <t xml:space="preserve">Utilidad del ejercicio </t>
  </si>
  <si>
    <t>%</t>
  </si>
  <si>
    <t>PRODUCTO</t>
  </si>
  <si>
    <t>Leche funda</t>
  </si>
  <si>
    <t>Leche UHT</t>
  </si>
  <si>
    <t>Suma</t>
  </si>
  <si>
    <t>LECHE UHT</t>
  </si>
  <si>
    <t>De las unidades en proceso</t>
  </si>
  <si>
    <t xml:space="preserve">De esta fase </t>
  </si>
  <si>
    <t xml:space="preserve">INDULASA  </t>
  </si>
  <si>
    <t>Folio   1</t>
  </si>
  <si>
    <t xml:space="preserve">Condiciones para desarrollar este laboratorio </t>
  </si>
  <si>
    <t>Objetivos de este laboratorio</t>
  </si>
  <si>
    <t>Identificación de la empresa</t>
  </si>
  <si>
    <t>Características productivas y contables</t>
  </si>
  <si>
    <t xml:space="preserve">INVERSIONES DEL PERIODO EN LAS FASES COMUNES ($) </t>
  </si>
  <si>
    <t>INVERSIONES DEL PERIODO EN FASES ESPECÍFICAS</t>
  </si>
  <si>
    <t>FASE ESP. A</t>
  </si>
  <si>
    <t>FASE ESP. B</t>
  </si>
  <si>
    <t>PRESENTAC.</t>
  </si>
  <si>
    <t>Nº LITROS</t>
  </si>
  <si>
    <t xml:space="preserve">% DE </t>
  </si>
  <si>
    <t>1.520.000 litros se destinan:</t>
  </si>
  <si>
    <t>Leche cartón</t>
  </si>
  <si>
    <t>Total</t>
  </si>
  <si>
    <t xml:space="preserve">FACTURACIÓN DEL PERIODO EN LITROS </t>
  </si>
  <si>
    <t>Los gastos se asignan a cada línea de producción con base en la facturación.</t>
  </si>
  <si>
    <r>
      <t>Leche funda:</t>
    </r>
    <r>
      <rPr>
        <sz val="10"/>
        <rFont val="Arial"/>
        <family val="2"/>
      </rPr>
      <t xml:space="preserve"> requiere de una fase destinada al enfundado.</t>
    </r>
  </si>
  <si>
    <t>se debe cobrar a los obreros.</t>
  </si>
  <si>
    <t xml:space="preserve">Específicamente vamos a: </t>
  </si>
  <si>
    <t xml:space="preserve">    unidades equivalentes.</t>
  </si>
  <si>
    <t xml:space="preserve">    los gastos con base en el costo de producción. </t>
  </si>
  <si>
    <t>El propósito general de este laboratorio es asegurar el conocimiento adquirido en el estudio</t>
  </si>
  <si>
    <t xml:space="preserve"> histórico tradicional por procesos.</t>
  </si>
  <si>
    <t>de la que se obtiene tres productos, que  en su orden son:</t>
  </si>
  <si>
    <t>adelante.</t>
  </si>
  <si>
    <t xml:space="preserve">4. Las unidades perdidas del segundo departamento se provocaron por negligencia </t>
  </si>
  <si>
    <t xml:space="preserve">    de los obreros, por tanto se les declara de cargo previo el descuento de sus </t>
  </si>
  <si>
    <t xml:space="preserve">    haberes salariales.</t>
  </si>
  <si>
    <t xml:space="preserve">a. Los materiales indirectos se distribuyen en función de consumo medido, por estudios </t>
  </si>
  <si>
    <t xml:space="preserve">    de laboratorio.</t>
  </si>
  <si>
    <t>lo dispone; para el efecto tome en cuenta lo siguiente:</t>
  </si>
  <si>
    <t xml:space="preserve">1. Los datos sobre unidades terminadas y que han sido transferidas durante el mes le son proporcionadas </t>
  </si>
  <si>
    <t xml:space="preserve">    presentado luego.</t>
  </si>
  <si>
    <t xml:space="preserve">   destino de éstas.</t>
  </si>
  <si>
    <t xml:space="preserve">   su equivalencia en unidades terminadas.</t>
  </si>
  <si>
    <t>Informe de costos de producción</t>
  </si>
  <si>
    <t>Mano de obra</t>
  </si>
  <si>
    <t>Costos generales de fabricación</t>
  </si>
  <si>
    <t>Costos adicionales de unidades perdidas</t>
  </si>
  <si>
    <t>De la fase anterior</t>
  </si>
  <si>
    <t>1. Costos por distribuir</t>
  </si>
  <si>
    <t>Producción en proceso total y unitario promedio</t>
  </si>
  <si>
    <t>Total de la fase anterior</t>
  </si>
  <si>
    <t>Total de este periodo</t>
  </si>
  <si>
    <t>Total de éste + anterior</t>
  </si>
  <si>
    <t>2. Distribucion de costos</t>
  </si>
  <si>
    <t>COST. TOTAL.</t>
  </si>
  <si>
    <t>COST. UNIT.</t>
  </si>
  <si>
    <t>COS. TOTAL.</t>
  </si>
  <si>
    <t>al 31 de mayo de 200x</t>
  </si>
  <si>
    <t>A manera de repaso recordemos:</t>
  </si>
  <si>
    <t xml:space="preserve">1. A cada uno de los departamentos productivos se le asigna un par de columnas (para el total y el unitario) </t>
  </si>
  <si>
    <t xml:space="preserve">    se procede así:</t>
  </si>
  <si>
    <t xml:space="preserve">3. No tome en cuenta las unidades perdidas siempre que sean calificadas como normales, vale decir aquellas </t>
  </si>
  <si>
    <t xml:space="preserve">    departamentos de los costos generales.</t>
  </si>
  <si>
    <t>SISTEMA TRADICIONAL DE COSTOS POR PROCESOS</t>
  </si>
  <si>
    <t>didácticos.</t>
  </si>
  <si>
    <t xml:space="preserve">La industria de lácteos compra y vende productos gravados con tarifa 0%, para fines </t>
  </si>
  <si>
    <t>Las unidades perdidas en el primer proceso conjunto se califica como normal.</t>
  </si>
  <si>
    <t>del capítulo cinco del texto.</t>
  </si>
  <si>
    <t xml:space="preserve">Las unidades perdidas en el segundo proceso conjunto se califica como provocada, por tanto </t>
  </si>
  <si>
    <t xml:space="preserve">1. Recordar el procedimiento de cálculo de las unidades producidas, expresadas como </t>
  </si>
  <si>
    <t>2. Preparar el informe de cantidades y el flujo de éstas dentro del proceso productivo.</t>
  </si>
  <si>
    <t>3. Recordar cómo se prepara el informe de costos de producción, hasta el punto de separación.</t>
  </si>
  <si>
    <t xml:space="preserve">4. Asignar los costos específicos, con el fin de que los lotes de producción de los diferentes  </t>
  </si>
  <si>
    <t xml:space="preserve">    productos tomen todos los valores necesarios para su terminación plena.</t>
  </si>
  <si>
    <t xml:space="preserve">4. Repasar los métodos de asignar los gastos del periodo entre las unidades que se han </t>
  </si>
  <si>
    <t xml:space="preserve">    producido en dicho periodo y comentar sobre las diferencias entre estos métodos.</t>
  </si>
  <si>
    <t xml:space="preserve">5. Registrar en el diario las inversiones comunes y específicas, hasta llegar a tener todos </t>
  </si>
  <si>
    <t xml:space="preserve">    los productos plenamente costeados.</t>
  </si>
  <si>
    <t xml:space="preserve">6. Evaluar el rendimiento de cada una de las líneas, tomando el método de asignación de </t>
  </si>
  <si>
    <t>La empresa industrial de lácteos "INDULASA", costea su producción utilizando un sistema</t>
  </si>
  <si>
    <t xml:space="preserve">Durante el mes de mayo de 200X procesó leche cruda hasta convertirla en leche pasteurizada, </t>
  </si>
  <si>
    <r>
      <t>Leche funda popular:</t>
    </r>
    <r>
      <rPr>
        <sz val="10"/>
        <rFont val="Arial"/>
        <family val="2"/>
      </rPr>
      <t xml:space="preserve"> en presentación un litro. Requiere de inversiones específicas que </t>
    </r>
  </si>
  <si>
    <t>se detallan más adelante.</t>
  </si>
  <si>
    <r>
      <t>Leche cartón: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en presentación de un litro. Requiere de inversiones que se detallan más </t>
    </r>
  </si>
  <si>
    <r>
      <t>Mantequilla:</t>
    </r>
    <r>
      <rPr>
        <sz val="10"/>
        <rFont val="Arial"/>
        <family val="2"/>
      </rPr>
      <t xml:space="preserve"> en presentación 500gr. Requiere de inversiones adicionales.</t>
    </r>
  </si>
  <si>
    <r>
      <t>Fases conjuntas:</t>
    </r>
    <r>
      <rPr>
        <sz val="10"/>
        <rFont val="Arial"/>
        <family val="2"/>
      </rPr>
      <t xml:space="preserve"> estabilización y pasteurización.</t>
    </r>
  </si>
  <si>
    <r>
      <t>Leche cartón:</t>
    </r>
    <r>
      <rPr>
        <sz val="10"/>
        <rFont val="Arial"/>
        <family val="2"/>
      </rPr>
      <t xml:space="preserve"> requiere de dos fases que son ultra pasteurizado y encartonado.</t>
    </r>
  </si>
  <si>
    <r>
      <t xml:space="preserve">Mantequilla: </t>
    </r>
    <r>
      <rPr>
        <sz val="10"/>
        <rFont val="Arial"/>
        <family val="2"/>
      </rPr>
      <t>requiere de dos fases adicionales que son batido y empaquetado.</t>
    </r>
  </si>
  <si>
    <t>1. No existen inventarios iniciales, pero sí finales.</t>
  </si>
  <si>
    <t>3. Las mermas por evaporación del primer departamento se califican como normales.</t>
  </si>
  <si>
    <t>Materia prima</t>
  </si>
  <si>
    <t>Costos generales de fabric.</t>
  </si>
  <si>
    <t>Suman</t>
  </si>
  <si>
    <t>Costos generales</t>
  </si>
  <si>
    <t>Transferen. a siguiente depto.</t>
  </si>
  <si>
    <t>Unid. dañadas provocadas</t>
  </si>
  <si>
    <t>Unid./proces.(80% todos elem.)</t>
  </si>
  <si>
    <t>Nota: cada paquete de mantequilla requiere de 4 litros de leche pasteurizada.</t>
  </si>
  <si>
    <t>MANTEQUI.</t>
  </si>
  <si>
    <t>Nº LITR. VEND.</t>
  </si>
  <si>
    <t>% TOTAL</t>
  </si>
  <si>
    <t>V. DÓLARES</t>
  </si>
  <si>
    <t>Comis. vended. (UHT y mant.)</t>
  </si>
  <si>
    <t>Sueldos de administración</t>
  </si>
  <si>
    <t>Servicos básicos - tel. y agua</t>
  </si>
  <si>
    <t>CONCEPTO</t>
  </si>
  <si>
    <t xml:space="preserve">ENFUNDA. </t>
  </si>
  <si>
    <t>ULTRAPA.</t>
  </si>
  <si>
    <t>ENCARTO.</t>
  </si>
  <si>
    <t>BATIDO</t>
  </si>
  <si>
    <t>EMPAQ.</t>
  </si>
  <si>
    <t xml:space="preserve">Criterios para distribuir los CIF </t>
  </si>
  <si>
    <t>b. Los arriendos se asignan con base en el área ocupada por las fases conjuntas.</t>
  </si>
  <si>
    <t xml:space="preserve">c. Los seguros de accidente de trabajo se asignan con base en el número de personas de  </t>
  </si>
  <si>
    <t xml:space="preserve">    las fases conjuntas, que son los mismos que actúan en las fases específicas.</t>
  </si>
  <si>
    <t>d. La energía eléctrica se distribuye en función del número de kWh instalados.</t>
  </si>
  <si>
    <t>Empresa industrial  "INDULASA"</t>
  </si>
  <si>
    <t xml:space="preserve">Informe de cantidades - litros </t>
  </si>
  <si>
    <t>Unidades recibidas de la fase anterior</t>
  </si>
  <si>
    <t xml:space="preserve">                                                                     Mano de obra (80%)</t>
  </si>
  <si>
    <t xml:space="preserve">Recuerde que este informe se debe preparar cada mes, o en periodos menores si la gerencia así </t>
  </si>
  <si>
    <t xml:space="preserve">   movimientos se han de elaborar.</t>
  </si>
  <si>
    <t xml:space="preserve">   a diario por los departamentos productivos, además constan en los informes escritos que sobre estos </t>
  </si>
  <si>
    <t xml:space="preserve">2. Serán los mismos departamentos productivos los que al fin de mes deban informar sobre las unidades  </t>
  </si>
  <si>
    <t xml:space="preserve">    que quedan en proceso, ya sea que estén terminados o no, esta información es vital para elaborar el </t>
  </si>
  <si>
    <t xml:space="preserve">    presente informe de cantidades.</t>
  </si>
  <si>
    <t xml:space="preserve">3. Este informe es el prerrequisito para elaborar el informe de costos de producción, mismo que será </t>
  </si>
  <si>
    <t xml:space="preserve">4. No olvide que cada columna está destinada a informar sobre las unidades elaboradas en dicho  </t>
  </si>
  <si>
    <t xml:space="preserve">    éstas tuvieron. </t>
  </si>
  <si>
    <t xml:space="preserve">    departamento productivo y, por tanto, debe irse demostrando el estado de avance y  destino que </t>
  </si>
  <si>
    <t>5. Por tal razón, en cada columna debe demostrarse el cuadre perfecto de las unidades recibidas con el</t>
  </si>
  <si>
    <t xml:space="preserve">6. Finalmente, es importante marcar en una parte visible de este informe las unidades semielaboradas y </t>
  </si>
  <si>
    <t>Informe de producción equivalente</t>
  </si>
  <si>
    <t>UNID. TERMIN.</t>
  </si>
  <si>
    <t xml:space="preserve">Nota: las unidades perdidas se ignoran, puesto que son mermas normales. </t>
  </si>
  <si>
    <t>Nota: las unidades perdidas sí se suman, debido a que se van a cargar a obreros.</t>
  </si>
  <si>
    <t>Producción en proceso recibido de la fase anterior</t>
  </si>
  <si>
    <t>Producción en proceso inicial (final de la fase anterior)</t>
  </si>
  <si>
    <t>Costo unitario con unidades adicionales</t>
  </si>
  <si>
    <t>De este periodo</t>
  </si>
  <si>
    <t xml:space="preserve">Este informe quizá es más importante que el anterior, puesto que en éste se van calculando los costos </t>
  </si>
  <si>
    <t xml:space="preserve">monetarios que las unidades físicas tienen en cada departamento y por cada uno de los elementos. </t>
  </si>
  <si>
    <t xml:space="preserve">   en las que debe detallarse la información cuantitativa respecto al costo total, que está dado por las inversiones  </t>
  </si>
  <si>
    <t xml:space="preserve">   realizadas en materiales, mano de obra y costos generales, y a partir del segundo departamento, la información </t>
  </si>
  <si>
    <t xml:space="preserve">   de los costos correspondientes de las unidades que recibe.</t>
  </si>
  <si>
    <t>2. Se deben efectuar cálculos con el fin de determinar los precios unitarios por cada uno de los elementos, para</t>
  </si>
  <si>
    <t xml:space="preserve">    ello se trabaja con las unidades equivalentes. Por ejemplo, para calcular el unitario de MP del departamento 1 </t>
  </si>
  <si>
    <t xml:space="preserve">    Tome el valor de este elemento, es decir $130.000 y divida para la suma de las unidades físicas que se  </t>
  </si>
  <si>
    <t xml:space="preserve">    transfirieron (1.550.000), más las unidades que estando terminadas no se transfirieron, esto es ( 30.000),</t>
  </si>
  <si>
    <t xml:space="preserve">     más las unidades que no están terminadas, expresadas en cantidades equivalentes (12.000*80% = 9.600).</t>
  </si>
  <si>
    <t xml:space="preserve">    aceptadas como mermas. Pero si las perdidas se han producido por negligencia u otra razón, deben constar  </t>
  </si>
  <si>
    <t xml:space="preserve">    en el denominador, puesto que éstas sí tendrán su costo particular, ya sea que pasen al descuento de los </t>
  </si>
  <si>
    <t xml:space="preserve">    obreros, o sea que se registren como resultados.</t>
  </si>
  <si>
    <t>4. La información sobre los costos asignados a los procesos constan, según el caso, en las notas de egreso</t>
  </si>
  <si>
    <r>
      <t xml:space="preserve">    (materia prima), roles de pago y sus respectivos tiquetes de caja</t>
    </r>
    <r>
      <rPr>
        <sz val="10"/>
        <rFont val="Arial"/>
        <family val="2"/>
      </rPr>
      <t xml:space="preserve"> (MO) </t>
    </r>
    <r>
      <rPr>
        <sz val="10"/>
        <rFont val="Arial"/>
      </rPr>
      <t xml:space="preserve">y en el cuadro de distribución por </t>
    </r>
  </si>
  <si>
    <r>
      <t xml:space="preserve">5. </t>
    </r>
    <r>
      <rPr>
        <sz val="10"/>
        <rFont val="Arial"/>
        <family val="2"/>
      </rPr>
      <t xml:space="preserve">En el informe de costos de producción, debe forzosamente ir cuadrando cada una de las columnas, </t>
    </r>
  </si>
  <si>
    <t xml:space="preserve">    entre la información de arriba con los datos de abajo. Si no cuadra, algo está mal y, por tanto, se  debe </t>
  </si>
  <si>
    <t xml:space="preserve">    revisar. Se recomienda siempre trabajar con cinco o más decimales, con el fin de producir el cuadre perfecto.</t>
  </si>
  <si>
    <t>Libro diario</t>
  </si>
  <si>
    <t>Nº As.</t>
  </si>
  <si>
    <t>Inventario PEP - Fase 1</t>
  </si>
  <si>
    <t>MPD</t>
  </si>
  <si>
    <t>MOD</t>
  </si>
  <si>
    <t>CGF</t>
  </si>
  <si>
    <t xml:space="preserve">      Nóminas por pagar </t>
  </si>
  <si>
    <t>Inventario PEP - Fase 2</t>
  </si>
  <si>
    <t xml:space="preserve">        Inventario PEP - Fase 1</t>
  </si>
  <si>
    <t xml:space="preserve">        Inventario PEP - Fase 2</t>
  </si>
  <si>
    <t>Inventario almacén leche funda</t>
  </si>
  <si>
    <t xml:space="preserve">Inventario PEP - enfundado </t>
  </si>
  <si>
    <t xml:space="preserve">Inventario PEP - ultrapasteurizado </t>
  </si>
  <si>
    <t>Pr. Inversiones en la fase ultrapasteurizado UHT</t>
  </si>
  <si>
    <t xml:space="preserve">     Inventario PEP - ultrapasteurizado</t>
  </si>
  <si>
    <t xml:space="preserve">Inventario PEP - batido </t>
  </si>
  <si>
    <t>Inventario PEP - empaquetado</t>
  </si>
  <si>
    <t xml:space="preserve">     Inventario PEP - batido</t>
  </si>
  <si>
    <t xml:space="preserve">     Inventario PEP - empaquetado</t>
  </si>
  <si>
    <t xml:space="preserve">     Inventario PEP - almacén intermedio</t>
  </si>
  <si>
    <t>Inventario PEP - almacén intermedio</t>
  </si>
  <si>
    <t>Inventario leche funda</t>
  </si>
  <si>
    <t>Inventario leche cartón</t>
  </si>
  <si>
    <t>Inventario mantequilla</t>
  </si>
  <si>
    <t xml:space="preserve">    Inventario PEP - almacén intermedio</t>
  </si>
  <si>
    <t>Inventario almacén leche UHT</t>
  </si>
  <si>
    <t>Inventario almacén mantequilla</t>
  </si>
  <si>
    <t xml:space="preserve">    Ventas </t>
  </si>
  <si>
    <t xml:space="preserve">     Inventario almacén leche funda </t>
  </si>
  <si>
    <t xml:space="preserve">     Inventario almacén leche UHT</t>
  </si>
  <si>
    <t xml:space="preserve">     Inventario almacén mantequilla</t>
  </si>
  <si>
    <t xml:space="preserve">Pr. El costo de producción y ventas </t>
  </si>
  <si>
    <t>Comisiones</t>
  </si>
  <si>
    <t xml:space="preserve">Depreciaciones </t>
  </si>
  <si>
    <t>Servicios básicos</t>
  </si>
  <si>
    <t xml:space="preserve">    Inventario PEP - enfundado </t>
  </si>
  <si>
    <t>Evaluación de resultados y rentabilidad por línea del negocio</t>
  </si>
  <si>
    <t>Para el efecto nos servimos del estado de Pérdidas y ganancias del periodo, que en síntesis dice:</t>
  </si>
  <si>
    <t xml:space="preserve">Realmente es un buen negocio, pues el margen bruto es del 26%, es decir, de cada $100 que factura </t>
  </si>
  <si>
    <t xml:space="preserve">$26 se constituye en la utilidad bruta, se ratifica la calificación de buen negocio, puesto que en un </t>
  </si>
  <si>
    <t>producto como la leche, el margen normalmente es bajo, la utilidad se da más bien por el volumen de ventas.</t>
  </si>
  <si>
    <t xml:space="preserve">decir de la gestión eficiente de la gerencia respecto a su control. </t>
  </si>
  <si>
    <t>cifra de $130.775,64. En otras palabras, la rentabilidad respecto a las ventas es del 23%.</t>
  </si>
  <si>
    <t>Análisis de rentabilidad por líneas de producción</t>
  </si>
  <si>
    <t>Para facilitar el análisis se prepara el siguiente cuadro, en donde constan los gastos asignados a</t>
  </si>
  <si>
    <t>necesariamente es el más justo.</t>
  </si>
  <si>
    <t xml:space="preserve">COST. PROD. </t>
  </si>
  <si>
    <t>GASTOS ASIG.</t>
  </si>
  <si>
    <t>COSTO TOTAL</t>
  </si>
  <si>
    <t>FACTURACIÓN</t>
  </si>
  <si>
    <t>UTIL. LÍNEA</t>
  </si>
  <si>
    <t>PESO %</t>
  </si>
  <si>
    <t xml:space="preserve">En esta base se evidencia que el producto que más contribuye a la utilidad es la leche funda, aunque el </t>
  </si>
  <si>
    <t xml:space="preserve">margen unitario no es el mejor; sin embargo, por la cantidad o mejor dicho dado el volumen vendido, la </t>
  </si>
  <si>
    <t>contribución a la utilidad supera el 50%.</t>
  </si>
  <si>
    <t xml:space="preserve">La leche cartón es el producto que ocupa el segundo lugar como contribuyente a la utilidad del ejercicio </t>
  </si>
  <si>
    <t xml:space="preserve">con el 33%, dejando en la cola a la mentequilla, que pese a que tiene el mejor margen unitario, por el </t>
  </si>
  <si>
    <t>pequeño volumen, dado básicamente porque es un producto de consumo selectivo, no tiene mayores ventas.</t>
  </si>
  <si>
    <r>
      <t>En conclusión:</t>
    </r>
    <r>
      <rPr>
        <sz val="10"/>
        <rFont val="Arial"/>
      </rPr>
      <t xml:space="preserve"> al parecer la distribución actual de los litros producidos, en el punto de separación, entre  </t>
    </r>
  </si>
  <si>
    <t xml:space="preserve">Qué decir de los gastos que son tan bajos, que apenas representan 3% respecto a las ventas, lo que quiere </t>
  </si>
  <si>
    <t xml:space="preserve">La utilidad del ejercicio antes de la participación e impuestos también es envidiable, pues ésta alcanzó la </t>
  </si>
  <si>
    <t xml:space="preserve">los productos en función del valor de la facturación, según la condición de este laboratorio, que no </t>
  </si>
  <si>
    <t>ASIGNACIÓN DE COSTOS ESPECÍFICOS DEL PERIODO</t>
  </si>
  <si>
    <t>EN SEPAR.</t>
  </si>
  <si>
    <t xml:space="preserve"> COS./LOTE</t>
  </si>
  <si>
    <t>COSTO x</t>
  </si>
  <si>
    <t xml:space="preserve"> PRESENTAC.</t>
  </si>
  <si>
    <t xml:space="preserve">COSTO </t>
  </si>
  <si>
    <t xml:space="preserve"> PRODUC.</t>
  </si>
  <si>
    <t xml:space="preserve">Nº LITROS </t>
  </si>
  <si>
    <t>x PRESENT.</t>
  </si>
  <si>
    <t>UNITARIO</t>
  </si>
  <si>
    <t>MÉTODOS DE ASIGNACIÓN DE GASTOS DEL PERIODO</t>
  </si>
  <si>
    <t>% x UNIDS.</t>
  </si>
  <si>
    <t>PRODUCCIÓN</t>
  </si>
  <si>
    <t>GASTOS DEL</t>
  </si>
  <si>
    <t>PERIODO</t>
  </si>
  <si>
    <t>COSTO</t>
  </si>
  <si>
    <t xml:space="preserve"> TOTAL</t>
  </si>
  <si>
    <t>% RELATIV.</t>
  </si>
  <si>
    <t>AL COSTO</t>
  </si>
  <si>
    <t>PRODUCC.</t>
  </si>
  <si>
    <t>a) Según nº de unidades:</t>
  </si>
  <si>
    <t>b) Según costo de producción:</t>
  </si>
  <si>
    <t>c) Según precio de ventas, con esta opción se realiza el análisis de rentabilidad, que consta en el archivo evaluación:</t>
  </si>
  <si>
    <t>PVP  UNIT.</t>
  </si>
  <si>
    <t>PRESENTA.</t>
  </si>
  <si>
    <t xml:space="preserve">VENTAS $ </t>
  </si>
  <si>
    <t>VENTAS</t>
  </si>
  <si>
    <t xml:space="preserve">% EN RELAC. </t>
  </si>
  <si>
    <t>GASTOS</t>
  </si>
  <si>
    <t>UNIT.</t>
  </si>
  <si>
    <t xml:space="preserve">Pr. Asignación de costos específicos y </t>
  </si>
  <si>
    <t>envío a almacén de ventas.</t>
  </si>
  <si>
    <t>envío a almacén de ventas</t>
  </si>
</sst>
</file>

<file path=xl/styles.xml><?xml version="1.0" encoding="utf-8"?>
<styleSheet xmlns="http://schemas.openxmlformats.org/spreadsheetml/2006/main">
  <numFmts count="12">
    <numFmt numFmtId="164" formatCode="_ * #,##0.00_ ;_ * \-#,##0.00_ ;_ * &quot;-&quot;??_ ;_ @_ "/>
    <numFmt numFmtId="165" formatCode="&quot;$&quot;#,##0.00;[Red]\-&quot;$&quot;#,##0.00"/>
    <numFmt numFmtId="166" formatCode="_-* #,##0.00_-;\-* #,##0.00_-;_-* &quot;-&quot;??_-;_-@_-"/>
    <numFmt numFmtId="167" formatCode="_-* #,##0_-;\-* #,##0_-;_-* &quot;-&quot;??_-;_-@_-"/>
    <numFmt numFmtId="168" formatCode="&quot;$&quot;\ #,##0.00"/>
    <numFmt numFmtId="169" formatCode="_-* #,##0.0000_-;\-* #,##0.0000_-;_-* &quot;-&quot;??_-;_-@_-"/>
    <numFmt numFmtId="170" formatCode="_-* #,##0.00000_-;\-* #,##0.00000_-;_-* &quot;-&quot;??_-;_-@_-"/>
    <numFmt numFmtId="171" formatCode="0.00000"/>
    <numFmt numFmtId="172" formatCode="0.0000"/>
    <numFmt numFmtId="173" formatCode="#,##0.0000"/>
    <numFmt numFmtId="174" formatCode="_ * #,##0.0000_ ;_ * \-#,##0.0000_ ;_ * &quot;-&quot;??_ ;_ @_ "/>
    <numFmt numFmtId="175" formatCode="_-* #,##0.0000000_-;\-* #,##0.0000000_-;_-* &quot;-&quot;??_-;_-@_-"/>
  </numFmts>
  <fonts count="28">
    <font>
      <sz val="10"/>
      <name val="Arial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b/>
      <u/>
      <sz val="10"/>
      <name val="Arial"/>
      <family val="2"/>
    </font>
    <font>
      <i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7"/>
      <name val="Arial"/>
      <family val="2"/>
    </font>
    <font>
      <sz val="6"/>
      <name val="Arial"/>
      <family val="2"/>
    </font>
    <font>
      <i/>
      <sz val="8"/>
      <name val="Arial"/>
      <family val="2"/>
    </font>
    <font>
      <b/>
      <sz val="7"/>
      <name val="Arial"/>
      <family val="2"/>
    </font>
    <font>
      <b/>
      <i/>
      <sz val="7"/>
      <name val="Arial"/>
      <family val="2"/>
    </font>
    <font>
      <b/>
      <u/>
      <sz val="7"/>
      <name val="Arial"/>
      <family val="2"/>
    </font>
    <font>
      <sz val="8"/>
      <name val="Arial"/>
    </font>
    <font>
      <b/>
      <sz val="8"/>
      <name val="Arial"/>
    </font>
    <font>
      <sz val="6"/>
      <name val="Arial"/>
    </font>
    <font>
      <sz val="7"/>
      <name val="Arial"/>
    </font>
    <font>
      <b/>
      <sz val="7"/>
      <name val="Arial"/>
    </font>
    <font>
      <b/>
      <sz val="6"/>
      <name val="Arial"/>
      <family val="2"/>
    </font>
    <font>
      <b/>
      <sz val="11"/>
      <name val="Arial"/>
      <family val="2"/>
    </font>
    <font>
      <b/>
      <sz val="10"/>
      <name val="Arial"/>
    </font>
    <font>
      <sz val="10"/>
      <name val="Arial"/>
    </font>
    <font>
      <b/>
      <i/>
      <sz val="10"/>
      <name val="Arial"/>
    </font>
    <font>
      <sz val="10"/>
      <name val="Arial"/>
    </font>
    <font>
      <b/>
      <i/>
      <sz val="8"/>
      <name val="Arial"/>
    </font>
    <font>
      <i/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166" fontId="1" fillId="0" borderId="0" applyFont="0" applyFill="0" applyBorder="0" applyAlignment="0" applyProtection="0"/>
  </cellStyleXfs>
  <cellXfs count="224">
    <xf numFmtId="0" fontId="0" fillId="0" borderId="0" xfId="0"/>
    <xf numFmtId="0" fontId="3" fillId="0" borderId="0" xfId="0" applyFont="1"/>
    <xf numFmtId="0" fontId="0" fillId="0" borderId="0" xfId="0" applyBorder="1"/>
    <xf numFmtId="4" fontId="0" fillId="0" borderId="0" xfId="0" applyNumberFormat="1" applyBorder="1"/>
    <xf numFmtId="0" fontId="8" fillId="0" borderId="0" xfId="0" applyFont="1"/>
    <xf numFmtId="0" fontId="10" fillId="0" borderId="0" xfId="0" applyFont="1"/>
    <xf numFmtId="0" fontId="9" fillId="0" borderId="0" xfId="0" applyFont="1"/>
    <xf numFmtId="0" fontId="21" fillId="2" borderId="0" xfId="0" applyFont="1" applyFill="1" applyAlignment="1">
      <alignment horizontal="center"/>
    </xf>
    <xf numFmtId="0" fontId="0" fillId="2" borderId="0" xfId="0" applyFill="1"/>
    <xf numFmtId="0" fontId="6" fillId="2" borderId="0" xfId="0" applyFont="1" applyFill="1"/>
    <xf numFmtId="0" fontId="9" fillId="2" borderId="0" xfId="0" applyFont="1" applyFill="1"/>
    <xf numFmtId="0" fontId="12" fillId="2" borderId="0" xfId="0" applyFont="1" applyFill="1"/>
    <xf numFmtId="0" fontId="3" fillId="2" borderId="0" xfId="0" applyFont="1" applyFill="1"/>
    <xf numFmtId="0" fontId="2" fillId="2" borderId="0" xfId="0" applyFont="1" applyFill="1"/>
    <xf numFmtId="0" fontId="7" fillId="2" borderId="0" xfId="0" applyFont="1" applyFill="1"/>
    <xf numFmtId="0" fontId="7" fillId="2" borderId="1" xfId="0" applyFont="1" applyFill="1" applyBorder="1" applyAlignment="1">
      <alignment horizontal="center"/>
    </xf>
    <xf numFmtId="0" fontId="8" fillId="2" borderId="1" xfId="0" applyFont="1" applyFill="1" applyBorder="1"/>
    <xf numFmtId="166" fontId="8" fillId="2" borderId="1" xfId="1" applyFont="1" applyFill="1" applyBorder="1"/>
    <xf numFmtId="0" fontId="8" fillId="2" borderId="2" xfId="0" applyFont="1" applyFill="1" applyBorder="1"/>
    <xf numFmtId="166" fontId="8" fillId="2" borderId="2" xfId="1" applyFont="1" applyFill="1" applyBorder="1"/>
    <xf numFmtId="0" fontId="7" fillId="2" borderId="1" xfId="0" applyFont="1" applyFill="1" applyBorder="1"/>
    <xf numFmtId="166" fontId="7" fillId="2" borderId="1" xfId="0" applyNumberFormat="1" applyFont="1" applyFill="1" applyBorder="1"/>
    <xf numFmtId="0" fontId="13" fillId="2" borderId="0" xfId="0" applyFont="1" applyFill="1" applyBorder="1"/>
    <xf numFmtId="166" fontId="13" fillId="2" borderId="0" xfId="0" applyNumberFormat="1" applyFont="1" applyFill="1" applyBorder="1"/>
    <xf numFmtId="0" fontId="7" fillId="2" borderId="0" xfId="0" applyFont="1" applyFill="1" applyAlignment="1">
      <alignment horizontal="center"/>
    </xf>
    <xf numFmtId="0" fontId="8" fillId="2" borderId="0" xfId="0" applyFont="1" applyFill="1"/>
    <xf numFmtId="0" fontId="7" fillId="2" borderId="3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4" xfId="0" applyFont="1" applyFill="1" applyBorder="1"/>
    <xf numFmtId="166" fontId="8" fillId="2" borderId="4" xfId="1" applyFont="1" applyFill="1" applyBorder="1"/>
    <xf numFmtId="0" fontId="7" fillId="2" borderId="5" xfId="0" applyFont="1" applyFill="1" applyBorder="1"/>
    <xf numFmtId="166" fontId="7" fillId="2" borderId="6" xfId="1" applyFont="1" applyFill="1" applyBorder="1"/>
    <xf numFmtId="166" fontId="7" fillId="2" borderId="7" xfId="1" applyFont="1" applyFill="1" applyBorder="1"/>
    <xf numFmtId="0" fontId="12" fillId="2" borderId="0" xfId="0" applyFont="1" applyFill="1" applyBorder="1"/>
    <xf numFmtId="166" fontId="13" fillId="2" borderId="0" xfId="1" applyFont="1" applyFill="1" applyBorder="1"/>
    <xf numFmtId="0" fontId="14" fillId="2" borderId="0" xfId="0" applyFont="1" applyFill="1"/>
    <xf numFmtId="167" fontId="8" fillId="2" borderId="1" xfId="1" applyNumberFormat="1" applyFont="1" applyFill="1" applyBorder="1"/>
    <xf numFmtId="166" fontId="8" fillId="2" borderId="0" xfId="1" applyFont="1" applyFill="1"/>
    <xf numFmtId="172" fontId="8" fillId="2" borderId="1" xfId="0" applyNumberFormat="1" applyFont="1" applyFill="1" applyBorder="1"/>
    <xf numFmtId="166" fontId="7" fillId="2" borderId="1" xfId="1" applyFont="1" applyFill="1" applyBorder="1" applyAlignment="1">
      <alignment horizontal="left"/>
    </xf>
    <xf numFmtId="167" fontId="7" fillId="2" borderId="1" xfId="0" applyNumberFormat="1" applyFont="1" applyFill="1" applyBorder="1" applyAlignment="1">
      <alignment horizontal="center"/>
    </xf>
    <xf numFmtId="2" fontId="7" fillId="2" borderId="1" xfId="0" applyNumberFormat="1" applyFont="1" applyFill="1" applyBorder="1"/>
    <xf numFmtId="166" fontId="12" fillId="2" borderId="0" xfId="1" applyFont="1" applyFill="1" applyBorder="1" applyAlignment="1">
      <alignment horizontal="center"/>
    </xf>
    <xf numFmtId="167" fontId="12" fillId="2" borderId="0" xfId="0" applyNumberFormat="1" applyFont="1" applyFill="1" applyBorder="1" applyAlignment="1">
      <alignment horizontal="center"/>
    </xf>
    <xf numFmtId="2" fontId="12" fillId="2" borderId="0" xfId="0" applyNumberFormat="1" applyFont="1" applyFill="1" applyBorder="1"/>
    <xf numFmtId="166" fontId="9" fillId="2" borderId="0" xfId="1" applyFont="1" applyFill="1" applyBorder="1"/>
    <xf numFmtId="0" fontId="9" fillId="2" borderId="0" xfId="0" applyFont="1" applyFill="1" applyBorder="1"/>
    <xf numFmtId="0" fontId="20" fillId="2" borderId="0" xfId="0" applyFont="1" applyFill="1"/>
    <xf numFmtId="168" fontId="8" fillId="2" borderId="1" xfId="1" applyNumberFormat="1" applyFont="1" applyFill="1" applyBorder="1"/>
    <xf numFmtId="165" fontId="8" fillId="2" borderId="1" xfId="0" applyNumberFormat="1" applyFont="1" applyFill="1" applyBorder="1"/>
    <xf numFmtId="166" fontId="8" fillId="2" borderId="1" xfId="0" applyNumberFormat="1" applyFont="1" applyFill="1" applyBorder="1"/>
    <xf numFmtId="2" fontId="8" fillId="2" borderId="0" xfId="0" applyNumberFormat="1" applyFont="1" applyFill="1" applyAlignment="1">
      <alignment horizontal="center"/>
    </xf>
    <xf numFmtId="166" fontId="7" fillId="2" borderId="1" xfId="0" applyNumberFormat="1" applyFont="1" applyFill="1" applyBorder="1" applyAlignment="1">
      <alignment horizontal="left"/>
    </xf>
    <xf numFmtId="166" fontId="7" fillId="2" borderId="1" xfId="1" applyFont="1" applyFill="1" applyBorder="1"/>
    <xf numFmtId="0" fontId="7" fillId="2" borderId="1" xfId="0" applyFont="1" applyFill="1" applyBorder="1" applyAlignment="1">
      <alignment horizontal="left"/>
    </xf>
    <xf numFmtId="166" fontId="7" fillId="2" borderId="1" xfId="1" applyFont="1" applyFill="1" applyBorder="1" applyAlignment="1">
      <alignment horizontal="center"/>
    </xf>
    <xf numFmtId="166" fontId="9" fillId="2" borderId="1" xfId="1" applyFont="1" applyFill="1" applyBorder="1"/>
    <xf numFmtId="4" fontId="8" fillId="2" borderId="1" xfId="1" applyNumberFormat="1" applyFont="1" applyFill="1" applyBorder="1"/>
    <xf numFmtId="4" fontId="7" fillId="2" borderId="1" xfId="1" applyNumberFormat="1" applyFont="1" applyFill="1" applyBorder="1"/>
    <xf numFmtId="0" fontId="7" fillId="2" borderId="0" xfId="0" applyFont="1" applyFill="1" applyBorder="1"/>
    <xf numFmtId="166" fontId="7" fillId="2" borderId="0" xfId="1" applyFont="1" applyFill="1" applyBorder="1"/>
    <xf numFmtId="166" fontId="12" fillId="2" borderId="0" xfId="1" applyFont="1" applyFill="1" applyBorder="1"/>
    <xf numFmtId="0" fontId="6" fillId="2" borderId="0" xfId="0" applyFont="1" applyFill="1" applyBorder="1"/>
    <xf numFmtId="0" fontId="2" fillId="2" borderId="0" xfId="0" applyFont="1" applyFill="1" applyBorder="1"/>
    <xf numFmtId="166" fontId="3" fillId="2" borderId="0" xfId="1" applyFont="1" applyFill="1" applyBorder="1"/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7" fillId="2" borderId="8" xfId="0" applyFont="1" applyFill="1" applyBorder="1" applyAlignment="1">
      <alignment horizontal="center"/>
    </xf>
    <xf numFmtId="0" fontId="7" fillId="2" borderId="9" xfId="0" applyFont="1" applyFill="1" applyBorder="1" applyAlignment="1">
      <alignment horizontal="center"/>
    </xf>
    <xf numFmtId="0" fontId="7" fillId="2" borderId="10" xfId="0" applyFont="1" applyFill="1" applyBorder="1" applyAlignment="1">
      <alignment horizontal="center"/>
    </xf>
    <xf numFmtId="0" fontId="0" fillId="2" borderId="0" xfId="0" applyFill="1" applyBorder="1"/>
    <xf numFmtId="0" fontId="8" fillId="2" borderId="11" xfId="0" applyFont="1" applyFill="1" applyBorder="1"/>
    <xf numFmtId="167" fontId="8" fillId="2" borderId="12" xfId="1" applyNumberFormat="1" applyFont="1" applyFill="1" applyBorder="1"/>
    <xf numFmtId="0" fontId="7" fillId="2" borderId="11" xfId="0" applyFont="1" applyFill="1" applyBorder="1"/>
    <xf numFmtId="167" fontId="7" fillId="2" borderId="13" xfId="1" applyNumberFormat="1" applyFont="1" applyFill="1" applyBorder="1"/>
    <xf numFmtId="167" fontId="7" fillId="2" borderId="14" xfId="1" applyNumberFormat="1" applyFont="1" applyFill="1" applyBorder="1"/>
    <xf numFmtId="167" fontId="7" fillId="2" borderId="4" xfId="1" applyNumberFormat="1" applyFont="1" applyFill="1" applyBorder="1"/>
    <xf numFmtId="167" fontId="7" fillId="2" borderId="15" xfId="1" applyNumberFormat="1" applyFont="1" applyFill="1" applyBorder="1"/>
    <xf numFmtId="0" fontId="8" fillId="2" borderId="16" xfId="0" applyFont="1" applyFill="1" applyBorder="1"/>
    <xf numFmtId="0" fontId="8" fillId="2" borderId="16" xfId="0" applyFont="1" applyFill="1" applyBorder="1" applyAlignment="1">
      <alignment horizontal="left"/>
    </xf>
    <xf numFmtId="167" fontId="8" fillId="2" borderId="1" xfId="1" applyNumberFormat="1" applyFont="1" applyFill="1" applyBorder="1" applyAlignment="1">
      <alignment horizontal="left"/>
    </xf>
    <xf numFmtId="167" fontId="8" fillId="2" borderId="12" xfId="1" applyNumberFormat="1" applyFont="1" applyFill="1" applyBorder="1" applyAlignment="1">
      <alignment horizontal="left"/>
    </xf>
    <xf numFmtId="0" fontId="0" fillId="2" borderId="0" xfId="0" applyFill="1" applyBorder="1" applyAlignment="1">
      <alignment horizontal="left"/>
    </xf>
    <xf numFmtId="0" fontId="7" fillId="2" borderId="17" xfId="0" applyFont="1" applyFill="1" applyBorder="1"/>
    <xf numFmtId="0" fontId="3" fillId="2" borderId="0" xfId="0" applyFont="1" applyFill="1" applyBorder="1" applyAlignment="1">
      <alignment horizontal="left"/>
    </xf>
    <xf numFmtId="167" fontId="8" fillId="2" borderId="1" xfId="0" applyNumberFormat="1" applyFont="1" applyFill="1" applyBorder="1"/>
    <xf numFmtId="0" fontId="15" fillId="2" borderId="0" xfId="0" applyFont="1" applyFill="1"/>
    <xf numFmtId="0" fontId="4" fillId="2" borderId="0" xfId="0" applyFont="1" applyFill="1"/>
    <xf numFmtId="0" fontId="3" fillId="2" borderId="0" xfId="0" applyFont="1" applyFill="1" applyAlignment="1">
      <alignment horizontal="center"/>
    </xf>
    <xf numFmtId="0" fontId="7" fillId="2" borderId="18" xfId="0" applyFont="1" applyFill="1" applyBorder="1"/>
    <xf numFmtId="0" fontId="7" fillId="2" borderId="19" xfId="0" applyFont="1" applyFill="1" applyBorder="1"/>
    <xf numFmtId="0" fontId="7" fillId="2" borderId="20" xfId="0" applyFont="1" applyFill="1" applyBorder="1"/>
    <xf numFmtId="0" fontId="7" fillId="2" borderId="18" xfId="0" applyFont="1" applyFill="1" applyBorder="1" applyAlignment="1">
      <alignment horizontal="center"/>
    </xf>
    <xf numFmtId="0" fontId="7" fillId="2" borderId="21" xfId="0" applyFont="1" applyFill="1" applyBorder="1"/>
    <xf numFmtId="166" fontId="8" fillId="2" borderId="22" xfId="1" applyFont="1" applyFill="1" applyBorder="1"/>
    <xf numFmtId="166" fontId="8" fillId="2" borderId="23" xfId="1" applyFont="1" applyFill="1" applyBorder="1"/>
    <xf numFmtId="166" fontId="8" fillId="2" borderId="24" xfId="1" applyFont="1" applyFill="1" applyBorder="1"/>
    <xf numFmtId="0" fontId="7" fillId="2" borderId="16" xfId="0" applyFont="1" applyFill="1" applyBorder="1"/>
    <xf numFmtId="166" fontId="8" fillId="2" borderId="25" xfId="1" applyFont="1" applyFill="1" applyBorder="1"/>
    <xf numFmtId="166" fontId="8" fillId="2" borderId="26" xfId="1" applyFont="1" applyFill="1" applyBorder="1"/>
    <xf numFmtId="166" fontId="8" fillId="2" borderId="27" xfId="1" applyFont="1" applyFill="1" applyBorder="1"/>
    <xf numFmtId="170" fontId="8" fillId="2" borderId="25" xfId="1" applyNumberFormat="1" applyFont="1" applyFill="1" applyBorder="1"/>
    <xf numFmtId="0" fontId="8" fillId="2" borderId="28" xfId="0" applyFont="1" applyFill="1" applyBorder="1"/>
    <xf numFmtId="166" fontId="8" fillId="2" borderId="29" xfId="1" applyFont="1" applyFill="1" applyBorder="1"/>
    <xf numFmtId="166" fontId="8" fillId="2" borderId="30" xfId="1" applyFont="1" applyFill="1" applyBorder="1"/>
    <xf numFmtId="166" fontId="8" fillId="2" borderId="31" xfId="1" applyFont="1" applyFill="1" applyBorder="1"/>
    <xf numFmtId="170" fontId="8" fillId="2" borderId="29" xfId="1" applyNumberFormat="1" applyFont="1" applyFill="1" applyBorder="1"/>
    <xf numFmtId="0" fontId="7" fillId="2" borderId="32" xfId="0" applyFont="1" applyFill="1" applyBorder="1"/>
    <xf numFmtId="166" fontId="7" fillId="2" borderId="18" xfId="1" applyFont="1" applyFill="1" applyBorder="1"/>
    <xf numFmtId="170" fontId="7" fillId="2" borderId="18" xfId="1" applyNumberFormat="1" applyFont="1" applyFill="1" applyBorder="1"/>
    <xf numFmtId="0" fontId="8" fillId="2" borderId="33" xfId="0" applyFont="1" applyFill="1" applyBorder="1"/>
    <xf numFmtId="166" fontId="7" fillId="2" borderId="34" xfId="1" applyFont="1" applyFill="1" applyBorder="1"/>
    <xf numFmtId="166" fontId="7" fillId="2" borderId="35" xfId="1" applyFont="1" applyFill="1" applyBorder="1"/>
    <xf numFmtId="166" fontId="8" fillId="2" borderId="0" xfId="1" applyFont="1" applyFill="1" applyBorder="1"/>
    <xf numFmtId="170" fontId="8" fillId="2" borderId="34" xfId="1" applyNumberFormat="1" applyFont="1" applyFill="1" applyBorder="1"/>
    <xf numFmtId="166" fontId="8" fillId="2" borderId="34" xfId="1" applyFont="1" applyFill="1" applyBorder="1"/>
    <xf numFmtId="166" fontId="8" fillId="2" borderId="35" xfId="1" applyFont="1" applyFill="1" applyBorder="1"/>
    <xf numFmtId="0" fontId="7" fillId="2" borderId="32" xfId="0" applyFont="1" applyFill="1" applyBorder="1" applyAlignment="1">
      <alignment horizontal="right"/>
    </xf>
    <xf numFmtId="170" fontId="8" fillId="2" borderId="26" xfId="1" applyNumberFormat="1" applyFont="1" applyFill="1" applyBorder="1"/>
    <xf numFmtId="170" fontId="8" fillId="2" borderId="30" xfId="1" applyNumberFormat="1" applyFont="1" applyFill="1" applyBorder="1"/>
    <xf numFmtId="170" fontId="7" fillId="2" borderId="36" xfId="1" applyNumberFormat="1" applyFont="1" applyFill="1" applyBorder="1"/>
    <xf numFmtId="166" fontId="7" fillId="2" borderId="37" xfId="1" applyFont="1" applyFill="1" applyBorder="1"/>
    <xf numFmtId="166" fontId="7" fillId="2" borderId="36" xfId="1" applyNumberFormat="1" applyFont="1" applyFill="1" applyBorder="1"/>
    <xf numFmtId="175" fontId="7" fillId="2" borderId="36" xfId="1" applyNumberFormat="1" applyFont="1" applyFill="1" applyBorder="1"/>
    <xf numFmtId="166" fontId="11" fillId="2" borderId="26" xfId="1" applyFont="1" applyFill="1" applyBorder="1"/>
    <xf numFmtId="166" fontId="11" fillId="2" borderId="25" xfId="1" applyFont="1" applyFill="1" applyBorder="1"/>
    <xf numFmtId="166" fontId="7" fillId="2" borderId="25" xfId="1" applyFont="1" applyFill="1" applyBorder="1"/>
    <xf numFmtId="166" fontId="7" fillId="2" borderId="27" xfId="1" applyFont="1" applyFill="1" applyBorder="1"/>
    <xf numFmtId="170" fontId="11" fillId="2" borderId="25" xfId="1" applyNumberFormat="1" applyFont="1" applyFill="1" applyBorder="1"/>
    <xf numFmtId="0" fontId="15" fillId="2" borderId="1" xfId="0" applyFont="1" applyFill="1" applyBorder="1"/>
    <xf numFmtId="166" fontId="0" fillId="2" borderId="0" xfId="1" applyFont="1" applyFill="1"/>
    <xf numFmtId="2" fontId="0" fillId="2" borderId="0" xfId="0" applyNumberFormat="1" applyFill="1"/>
    <xf numFmtId="166" fontId="2" fillId="2" borderId="0" xfId="1" applyFont="1" applyFill="1"/>
    <xf numFmtId="0" fontId="7" fillId="2" borderId="8" xfId="0" applyFont="1" applyFill="1" applyBorder="1"/>
    <xf numFmtId="0" fontId="7" fillId="2" borderId="9" xfId="0" applyFont="1" applyFill="1" applyBorder="1"/>
    <xf numFmtId="0" fontId="15" fillId="2" borderId="11" xfId="0" applyFont="1" applyFill="1" applyBorder="1"/>
    <xf numFmtId="4" fontId="15" fillId="2" borderId="1" xfId="0" applyNumberFormat="1" applyFont="1" applyFill="1" applyBorder="1"/>
    <xf numFmtId="3" fontId="15" fillId="2" borderId="1" xfId="0" applyNumberFormat="1" applyFont="1" applyFill="1" applyBorder="1"/>
    <xf numFmtId="2" fontId="15" fillId="2" borderId="12" xfId="0" applyNumberFormat="1" applyFont="1" applyFill="1" applyBorder="1"/>
    <xf numFmtId="0" fontId="16" fillId="2" borderId="17" xfId="0" applyFont="1" applyFill="1" applyBorder="1"/>
    <xf numFmtId="4" fontId="7" fillId="2" borderId="38" xfId="0" applyNumberFormat="1" applyFont="1" applyFill="1" applyBorder="1"/>
    <xf numFmtId="3" fontId="7" fillId="2" borderId="38" xfId="0" applyNumberFormat="1" applyFont="1" applyFill="1" applyBorder="1"/>
    <xf numFmtId="2" fontId="7" fillId="2" borderId="39" xfId="0" applyNumberFormat="1" applyFont="1" applyFill="1" applyBorder="1"/>
    <xf numFmtId="0" fontId="0" fillId="2" borderId="0" xfId="0" applyFill="1" applyAlignment="1">
      <alignment horizontal="center"/>
    </xf>
    <xf numFmtId="0" fontId="16" fillId="2" borderId="1" xfId="0" applyFont="1" applyFill="1" applyBorder="1" applyAlignment="1">
      <alignment horizontal="center"/>
    </xf>
    <xf numFmtId="0" fontId="15" fillId="2" borderId="1" xfId="0" applyFont="1" applyFill="1" applyBorder="1" applyAlignment="1">
      <alignment horizontal="left"/>
    </xf>
    <xf numFmtId="0" fontId="16" fillId="2" borderId="1" xfId="0" applyFont="1" applyFill="1" applyBorder="1"/>
    <xf numFmtId="0" fontId="18" fillId="2" borderId="0" xfId="0" applyFont="1" applyFill="1"/>
    <xf numFmtId="0" fontId="16" fillId="2" borderId="0" xfId="0" applyFont="1" applyFill="1"/>
    <xf numFmtId="0" fontId="16" fillId="2" borderId="1" xfId="0" applyFont="1" applyFill="1" applyBorder="1" applyAlignment="1">
      <alignment horizontal="left"/>
    </xf>
    <xf numFmtId="173" fontId="15" fillId="2" borderId="1" xfId="0" applyNumberFormat="1" applyFont="1" applyFill="1" applyBorder="1"/>
    <xf numFmtId="166" fontId="15" fillId="2" borderId="1" xfId="1" applyFont="1" applyFill="1" applyBorder="1"/>
    <xf numFmtId="164" fontId="15" fillId="2" borderId="1" xfId="0" applyNumberFormat="1" applyFont="1" applyFill="1" applyBorder="1"/>
    <xf numFmtId="167" fontId="15" fillId="2" borderId="1" xfId="1" applyNumberFormat="1" applyFont="1" applyFill="1" applyBorder="1"/>
    <xf numFmtId="172" fontId="15" fillId="2" borderId="1" xfId="0" applyNumberFormat="1" applyFont="1" applyFill="1" applyBorder="1"/>
    <xf numFmtId="4" fontId="16" fillId="2" borderId="1" xfId="0" applyNumberFormat="1" applyFont="1" applyFill="1" applyBorder="1"/>
    <xf numFmtId="166" fontId="16" fillId="2" borderId="1" xfId="0" applyNumberFormat="1" applyFont="1" applyFill="1" applyBorder="1"/>
    <xf numFmtId="164" fontId="16" fillId="2" borderId="1" xfId="0" applyNumberFormat="1" applyFont="1" applyFill="1" applyBorder="1"/>
    <xf numFmtId="167" fontId="16" fillId="2" borderId="1" xfId="1" applyNumberFormat="1" applyFont="1" applyFill="1" applyBorder="1"/>
    <xf numFmtId="0" fontId="19" fillId="2" borderId="0" xfId="0" applyFont="1" applyFill="1"/>
    <xf numFmtId="169" fontId="15" fillId="2" borderId="1" xfId="1" applyNumberFormat="1" applyFont="1" applyFill="1" applyBorder="1"/>
    <xf numFmtId="166" fontId="16" fillId="2" borderId="1" xfId="1" applyFont="1" applyFill="1" applyBorder="1" applyAlignment="1">
      <alignment horizontal="center"/>
    </xf>
    <xf numFmtId="166" fontId="16" fillId="2" borderId="1" xfId="1" applyFont="1" applyFill="1" applyBorder="1"/>
    <xf numFmtId="171" fontId="15" fillId="2" borderId="0" xfId="0" applyNumberFormat="1" applyFont="1" applyFill="1"/>
    <xf numFmtId="0" fontId="8" fillId="2" borderId="0" xfId="0" applyFont="1" applyFill="1" applyBorder="1"/>
    <xf numFmtId="0" fontId="15" fillId="2" borderId="0" xfId="0" applyFont="1" applyFill="1" applyBorder="1"/>
    <xf numFmtId="0" fontId="18" fillId="2" borderId="0" xfId="0" applyFont="1" applyFill="1" applyBorder="1"/>
    <xf numFmtId="0" fontId="19" fillId="2" borderId="0" xfId="0" applyFont="1" applyFill="1" applyBorder="1"/>
    <xf numFmtId="174" fontId="15" fillId="2" borderId="1" xfId="0" applyNumberFormat="1" applyFont="1" applyFill="1" applyBorder="1"/>
    <xf numFmtId="3" fontId="18" fillId="2" borderId="0" xfId="0" applyNumberFormat="1" applyFont="1" applyFill="1"/>
    <xf numFmtId="166" fontId="16" fillId="2" borderId="1" xfId="0" applyNumberFormat="1" applyFont="1" applyFill="1" applyBorder="1" applyAlignment="1">
      <alignment horizontal="center"/>
    </xf>
    <xf numFmtId="0" fontId="18" fillId="2" borderId="1" xfId="0" applyFont="1" applyFill="1" applyBorder="1"/>
    <xf numFmtId="4" fontId="18" fillId="2" borderId="1" xfId="0" applyNumberFormat="1" applyFont="1" applyFill="1" applyBorder="1"/>
    <xf numFmtId="166" fontId="18" fillId="2" borderId="1" xfId="1" applyFont="1" applyFill="1" applyBorder="1"/>
    <xf numFmtId="169" fontId="18" fillId="2" borderId="1" xfId="1" applyNumberFormat="1" applyFont="1" applyFill="1" applyBorder="1"/>
    <xf numFmtId="166" fontId="18" fillId="2" borderId="1" xfId="0" applyNumberFormat="1" applyFont="1" applyFill="1" applyBorder="1"/>
    <xf numFmtId="164" fontId="18" fillId="2" borderId="1" xfId="0" applyNumberFormat="1" applyFont="1" applyFill="1" applyBorder="1"/>
    <xf numFmtId="174" fontId="18" fillId="2" borderId="1" xfId="0" applyNumberFormat="1" applyFont="1" applyFill="1" applyBorder="1"/>
    <xf numFmtId="2" fontId="18" fillId="2" borderId="1" xfId="0" applyNumberFormat="1" applyFont="1" applyFill="1" applyBorder="1"/>
    <xf numFmtId="0" fontId="19" fillId="2" borderId="1" xfId="0" applyFont="1" applyFill="1" applyBorder="1" applyAlignment="1">
      <alignment horizontal="center"/>
    </xf>
    <xf numFmtId="166" fontId="19" fillId="2" borderId="1" xfId="1" applyFont="1" applyFill="1" applyBorder="1" applyAlignment="1">
      <alignment horizontal="center"/>
    </xf>
    <xf numFmtId="166" fontId="19" fillId="2" borderId="1" xfId="1" applyFont="1" applyFill="1" applyBorder="1"/>
    <xf numFmtId="166" fontId="19" fillId="2" borderId="1" xfId="0" applyNumberFormat="1" applyFont="1" applyFill="1" applyBorder="1"/>
    <xf numFmtId="164" fontId="19" fillId="2" borderId="1" xfId="0" applyNumberFormat="1" applyFont="1" applyFill="1" applyBorder="1"/>
    <xf numFmtId="3" fontId="15" fillId="2" borderId="0" xfId="0" applyNumberFormat="1" applyFont="1" applyFill="1"/>
    <xf numFmtId="0" fontId="23" fillId="2" borderId="33" xfId="0" applyFont="1" applyFill="1" applyBorder="1"/>
    <xf numFmtId="0" fontId="22" fillId="2" borderId="0" xfId="0" applyFont="1" applyFill="1" applyBorder="1"/>
    <xf numFmtId="0" fontId="24" fillId="2" borderId="0" xfId="0" applyFont="1" applyFill="1" applyBorder="1"/>
    <xf numFmtId="0" fontId="25" fillId="2" borderId="35" xfId="0" applyFont="1" applyFill="1" applyBorder="1"/>
    <xf numFmtId="0" fontId="25" fillId="2" borderId="42" xfId="0" applyFont="1" applyFill="1" applyBorder="1"/>
    <xf numFmtId="0" fontId="25" fillId="2" borderId="20" xfId="0" applyFont="1" applyFill="1" applyBorder="1"/>
    <xf numFmtId="0" fontId="25" fillId="2" borderId="19" xfId="0" applyFont="1" applyFill="1" applyBorder="1"/>
    <xf numFmtId="0" fontId="24" fillId="2" borderId="1" xfId="0" applyFont="1" applyFill="1" applyBorder="1" applyAlignment="1">
      <alignment horizontal="center"/>
    </xf>
    <xf numFmtId="0" fontId="16" fillId="2" borderId="4" xfId="0" applyFont="1" applyFill="1" applyBorder="1" applyAlignment="1">
      <alignment horizontal="center"/>
    </xf>
    <xf numFmtId="0" fontId="26" fillId="2" borderId="1" xfId="0" applyFont="1" applyFill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0" fontId="23" fillId="2" borderId="1" xfId="0" applyFont="1" applyFill="1" applyBorder="1"/>
    <xf numFmtId="0" fontId="27" fillId="2" borderId="1" xfId="0" applyFont="1" applyFill="1" applyBorder="1"/>
    <xf numFmtId="0" fontId="26" fillId="2" borderId="1" xfId="0" applyFont="1" applyFill="1" applyBorder="1"/>
    <xf numFmtId="2" fontId="15" fillId="2" borderId="1" xfId="0" applyNumberFormat="1" applyFont="1" applyFill="1" applyBorder="1"/>
    <xf numFmtId="0" fontId="23" fillId="2" borderId="0" xfId="0" applyFont="1" applyFill="1" applyBorder="1"/>
    <xf numFmtId="0" fontId="24" fillId="2" borderId="4" xfId="0" applyFont="1" applyFill="1" applyBorder="1" applyAlignment="1">
      <alignment horizontal="center"/>
    </xf>
    <xf numFmtId="0" fontId="1" fillId="2" borderId="43" xfId="0" applyFont="1" applyFill="1" applyBorder="1"/>
    <xf numFmtId="0" fontId="17" fillId="2" borderId="0" xfId="0" applyFont="1" applyFill="1"/>
    <xf numFmtId="0" fontId="7" fillId="2" borderId="0" xfId="0" applyFont="1" applyFill="1" applyAlignment="1">
      <alignment horizontal="center"/>
    </xf>
    <xf numFmtId="0" fontId="21" fillId="2" borderId="0" xfId="0" applyFont="1" applyFill="1" applyAlignment="1">
      <alignment horizontal="center"/>
    </xf>
    <xf numFmtId="166" fontId="8" fillId="2" borderId="3" xfId="1" applyFont="1" applyFill="1" applyBorder="1" applyAlignment="1">
      <alignment horizontal="center"/>
    </xf>
    <xf numFmtId="166" fontId="8" fillId="2" borderId="40" xfId="1" applyFont="1" applyFill="1" applyBorder="1" applyAlignment="1">
      <alignment horizontal="center"/>
    </xf>
    <xf numFmtId="0" fontId="15" fillId="2" borderId="3" xfId="0" applyFont="1" applyFill="1" applyBorder="1" applyAlignment="1">
      <alignment horizontal="left"/>
    </xf>
    <xf numFmtId="0" fontId="15" fillId="2" borderId="40" xfId="0" applyFont="1" applyFill="1" applyBorder="1" applyAlignment="1">
      <alignment horizontal="left"/>
    </xf>
    <xf numFmtId="0" fontId="22" fillId="2" borderId="41" xfId="0" applyFont="1" applyFill="1" applyBorder="1" applyAlignment="1">
      <alignment horizontal="center"/>
    </xf>
    <xf numFmtId="0" fontId="22" fillId="2" borderId="47" xfId="0" applyFont="1" applyFill="1" applyBorder="1" applyAlignment="1">
      <alignment horizontal="center"/>
    </xf>
    <xf numFmtId="0" fontId="22" fillId="2" borderId="0" xfId="0" applyFont="1" applyFill="1" applyBorder="1" applyAlignment="1">
      <alignment horizontal="center"/>
    </xf>
    <xf numFmtId="0" fontId="22" fillId="2" borderId="35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0" fillId="2" borderId="0" xfId="0" applyFill="1" applyBorder="1" applyAlignment="1">
      <alignment horizontal="center"/>
    </xf>
    <xf numFmtId="0" fontId="7" fillId="2" borderId="44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7" fillId="2" borderId="45" xfId="0" applyFont="1" applyFill="1" applyBorder="1" applyAlignment="1">
      <alignment horizontal="center"/>
    </xf>
    <xf numFmtId="0" fontId="7" fillId="2" borderId="46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/>
    </xf>
    <xf numFmtId="0" fontId="16" fillId="2" borderId="0" xfId="0" applyFont="1" applyFill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171</xdr:row>
      <xdr:rowOff>0</xdr:rowOff>
    </xdr:from>
    <xdr:to>
      <xdr:col>2</xdr:col>
      <xdr:colOff>0</xdr:colOff>
      <xdr:row>171</xdr:row>
      <xdr:rowOff>0</xdr:rowOff>
    </xdr:to>
    <xdr:sp macro="" textlink="">
      <xdr:nvSpPr>
        <xdr:cNvPr id="1025" name="Line 1"/>
        <xdr:cNvSpPr>
          <a:spLocks noChangeShapeType="1"/>
        </xdr:cNvSpPr>
      </xdr:nvSpPr>
      <xdr:spPr bwMode="auto">
        <a:xfrm>
          <a:off x="504825" y="25946100"/>
          <a:ext cx="1390650" cy="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28575</xdr:colOff>
      <xdr:row>171</xdr:row>
      <xdr:rowOff>0</xdr:rowOff>
    </xdr:from>
    <xdr:to>
      <xdr:col>2</xdr:col>
      <xdr:colOff>0</xdr:colOff>
      <xdr:row>171</xdr:row>
      <xdr:rowOff>0</xdr:rowOff>
    </xdr:to>
    <xdr:sp macro="" textlink="">
      <xdr:nvSpPr>
        <xdr:cNvPr id="1026" name="Line 2"/>
        <xdr:cNvSpPr>
          <a:spLocks noChangeShapeType="1"/>
        </xdr:cNvSpPr>
      </xdr:nvSpPr>
      <xdr:spPr bwMode="auto">
        <a:xfrm>
          <a:off x="504825" y="25946100"/>
          <a:ext cx="1390650" cy="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96"/>
  <sheetViews>
    <sheetView topLeftCell="A139" workbookViewId="0">
      <selection sqref="A1:J159"/>
    </sheetView>
  </sheetViews>
  <sheetFormatPr baseColWidth="10" defaultColWidth="0" defaultRowHeight="12.75" zeroHeight="1"/>
  <cols>
    <col min="1" max="1" width="7.140625" style="8" customWidth="1"/>
    <col min="2" max="2" width="21.28515625" customWidth="1"/>
    <col min="3" max="3" width="10.85546875" customWidth="1"/>
    <col min="4" max="4" width="10.28515625" customWidth="1"/>
    <col min="5" max="5" width="8.28515625" customWidth="1"/>
    <col min="6" max="6" width="8.140625" customWidth="1"/>
    <col min="7" max="7" width="8.5703125" customWidth="1"/>
    <col min="8" max="8" width="7.42578125" customWidth="1"/>
    <col min="9" max="9" width="6.85546875" customWidth="1"/>
    <col min="10" max="10" width="8.28515625" customWidth="1"/>
  </cols>
  <sheetData>
    <row r="1" spans="2:11" ht="12.75" customHeight="1">
      <c r="B1" s="205"/>
      <c r="C1" s="205"/>
      <c r="D1" s="205"/>
      <c r="E1" s="205"/>
      <c r="F1" s="205"/>
      <c r="G1" s="205"/>
      <c r="H1" s="205"/>
      <c r="I1" s="8"/>
      <c r="J1" s="8"/>
    </row>
    <row r="2" spans="2:11" ht="12.75" customHeight="1">
      <c r="B2" s="7"/>
      <c r="C2" s="7"/>
      <c r="D2" s="7"/>
      <c r="E2" s="7"/>
      <c r="F2" s="7"/>
      <c r="G2" s="7"/>
      <c r="H2" s="7"/>
      <c r="I2" s="8"/>
      <c r="J2" s="8"/>
    </row>
    <row r="3" spans="2:11" ht="12.75" customHeight="1">
      <c r="B3" s="205" t="s">
        <v>135</v>
      </c>
      <c r="C3" s="205"/>
      <c r="D3" s="205"/>
      <c r="E3" s="205"/>
      <c r="F3" s="205"/>
      <c r="G3" s="205"/>
      <c r="H3" s="205"/>
      <c r="I3" s="8"/>
      <c r="J3" s="8"/>
    </row>
    <row r="4" spans="2:11" ht="12.75" customHeight="1">
      <c r="B4" s="7"/>
      <c r="C4" s="7"/>
      <c r="D4" s="7"/>
      <c r="E4" s="7"/>
      <c r="F4" s="7"/>
      <c r="G4" s="7"/>
      <c r="H4" s="7"/>
      <c r="I4" s="8"/>
      <c r="J4" s="8"/>
    </row>
    <row r="5" spans="2:11">
      <c r="B5" s="8"/>
      <c r="C5" s="8"/>
      <c r="D5" s="8"/>
      <c r="E5" s="8"/>
      <c r="F5" s="8"/>
      <c r="G5" s="8"/>
      <c r="H5" s="8"/>
      <c r="I5" s="8"/>
      <c r="J5" s="8"/>
    </row>
    <row r="6" spans="2:11">
      <c r="B6" s="9" t="s">
        <v>80</v>
      </c>
      <c r="C6" s="10"/>
      <c r="D6" s="10"/>
      <c r="E6" s="10"/>
      <c r="F6" s="10"/>
      <c r="G6" s="10"/>
      <c r="H6" s="10"/>
      <c r="I6" s="10"/>
      <c r="J6" s="10"/>
      <c r="K6" s="6"/>
    </row>
    <row r="7" spans="2:11">
      <c r="B7" s="11"/>
      <c r="C7" s="10"/>
      <c r="D7" s="10"/>
      <c r="E7" s="10"/>
      <c r="F7" s="10"/>
      <c r="G7" s="10"/>
      <c r="H7" s="10"/>
      <c r="I7" s="10"/>
      <c r="J7" s="10"/>
      <c r="K7" s="6"/>
    </row>
    <row r="8" spans="2:11">
      <c r="B8" s="12" t="s">
        <v>137</v>
      </c>
      <c r="C8" s="12"/>
      <c r="D8" s="12"/>
      <c r="E8" s="12"/>
      <c r="F8" s="12"/>
      <c r="G8" s="12"/>
      <c r="H8" s="12"/>
      <c r="I8" s="10"/>
      <c r="J8" s="10"/>
      <c r="K8" s="6"/>
    </row>
    <row r="9" spans="2:11">
      <c r="B9" s="12" t="s">
        <v>136</v>
      </c>
      <c r="C9" s="12"/>
      <c r="D9" s="12"/>
      <c r="E9" s="12"/>
      <c r="F9" s="12"/>
      <c r="G9" s="12"/>
      <c r="H9" s="12"/>
      <c r="I9" s="10"/>
      <c r="J9" s="10"/>
      <c r="K9" s="6"/>
    </row>
    <row r="10" spans="2:11">
      <c r="B10" s="12" t="s">
        <v>138</v>
      </c>
      <c r="C10" s="12"/>
      <c r="D10" s="12"/>
      <c r="E10" s="12"/>
      <c r="F10" s="12"/>
      <c r="G10" s="12"/>
      <c r="H10" s="12"/>
      <c r="I10" s="10"/>
      <c r="J10" s="10"/>
      <c r="K10" s="6"/>
    </row>
    <row r="11" spans="2:11">
      <c r="B11" s="12" t="s">
        <v>140</v>
      </c>
      <c r="C11" s="12"/>
      <c r="D11" s="12"/>
      <c r="E11" s="12"/>
      <c r="F11" s="12"/>
      <c r="G11" s="12"/>
      <c r="H11" s="12"/>
      <c r="I11" s="10"/>
      <c r="J11" s="10"/>
      <c r="K11" s="6"/>
    </row>
    <row r="12" spans="2:11">
      <c r="B12" s="12" t="s">
        <v>97</v>
      </c>
      <c r="C12" s="12"/>
      <c r="D12" s="12"/>
      <c r="E12" s="12"/>
      <c r="F12" s="12"/>
      <c r="G12" s="12"/>
      <c r="H12" s="12"/>
      <c r="I12" s="10"/>
      <c r="J12" s="10"/>
      <c r="K12" s="6"/>
    </row>
    <row r="13" spans="2:11">
      <c r="B13" s="10"/>
      <c r="C13" s="10"/>
      <c r="D13" s="10"/>
      <c r="E13" s="10"/>
      <c r="F13" s="10"/>
      <c r="G13" s="10"/>
      <c r="H13" s="10"/>
      <c r="I13" s="10"/>
      <c r="J13" s="10"/>
      <c r="K13" s="6"/>
    </row>
    <row r="14" spans="2:11">
      <c r="B14" s="9" t="s">
        <v>81</v>
      </c>
      <c r="C14" s="10"/>
      <c r="D14" s="10"/>
      <c r="E14" s="10"/>
      <c r="F14" s="10"/>
      <c r="G14" s="10"/>
      <c r="H14" s="10"/>
      <c r="I14" s="10"/>
      <c r="J14" s="10"/>
      <c r="K14" s="6"/>
    </row>
    <row r="15" spans="2:11">
      <c r="B15" s="11"/>
      <c r="C15" s="10"/>
      <c r="D15" s="10"/>
      <c r="E15" s="10"/>
      <c r="F15" s="10"/>
      <c r="G15" s="10"/>
      <c r="H15" s="10"/>
      <c r="I15" s="10"/>
      <c r="J15" s="10"/>
      <c r="K15" s="6"/>
    </row>
    <row r="16" spans="2:11">
      <c r="B16" s="12" t="s">
        <v>101</v>
      </c>
      <c r="C16" s="12"/>
      <c r="D16" s="12"/>
      <c r="E16" s="12"/>
      <c r="F16" s="12"/>
      <c r="G16" s="12"/>
      <c r="H16" s="12"/>
      <c r="I16" s="12"/>
      <c r="J16" s="12"/>
      <c r="K16" s="6"/>
    </row>
    <row r="17" spans="2:11">
      <c r="B17" s="12" t="s">
        <v>139</v>
      </c>
      <c r="C17" s="12"/>
      <c r="D17" s="12"/>
      <c r="E17" s="12"/>
      <c r="F17" s="12"/>
      <c r="G17" s="12"/>
      <c r="H17" s="12"/>
      <c r="I17" s="12"/>
      <c r="J17" s="12"/>
      <c r="K17" s="6"/>
    </row>
    <row r="18" spans="2:11">
      <c r="B18" s="12"/>
      <c r="C18" s="12"/>
      <c r="D18" s="12"/>
      <c r="E18" s="12"/>
      <c r="F18" s="12"/>
      <c r="G18" s="12"/>
      <c r="H18" s="12"/>
      <c r="I18" s="12"/>
      <c r="J18" s="12"/>
      <c r="K18" s="6"/>
    </row>
    <row r="19" spans="2:11">
      <c r="B19" s="12" t="s">
        <v>98</v>
      </c>
      <c r="C19" s="12"/>
      <c r="D19" s="12"/>
      <c r="E19" s="12"/>
      <c r="F19" s="12"/>
      <c r="G19" s="12"/>
      <c r="H19" s="12"/>
      <c r="I19" s="12"/>
      <c r="J19" s="12"/>
      <c r="K19" s="6"/>
    </row>
    <row r="20" spans="2:11">
      <c r="B20" s="12"/>
      <c r="C20" s="12"/>
      <c r="D20" s="12"/>
      <c r="E20" s="12"/>
      <c r="F20" s="12"/>
      <c r="G20" s="12"/>
      <c r="H20" s="12"/>
      <c r="I20" s="12"/>
      <c r="J20" s="12"/>
      <c r="K20" s="6"/>
    </row>
    <row r="21" spans="2:11">
      <c r="B21" s="12" t="s">
        <v>141</v>
      </c>
      <c r="C21" s="12"/>
      <c r="D21" s="12"/>
      <c r="E21" s="12"/>
      <c r="F21" s="12"/>
      <c r="G21" s="12"/>
      <c r="H21" s="12"/>
      <c r="I21" s="12"/>
      <c r="J21" s="12"/>
      <c r="K21" s="6"/>
    </row>
    <row r="22" spans="2:11">
      <c r="B22" s="12" t="s">
        <v>99</v>
      </c>
      <c r="C22" s="12"/>
      <c r="D22" s="12"/>
      <c r="E22" s="12"/>
      <c r="F22" s="12"/>
      <c r="G22" s="12"/>
      <c r="H22" s="12"/>
      <c r="I22" s="12"/>
      <c r="J22" s="12"/>
      <c r="K22" s="6"/>
    </row>
    <row r="23" spans="2:11">
      <c r="B23" s="12" t="s">
        <v>142</v>
      </c>
      <c r="C23" s="12"/>
      <c r="D23" s="12"/>
      <c r="E23" s="12"/>
      <c r="F23" s="12"/>
      <c r="G23" s="12"/>
      <c r="H23" s="12"/>
      <c r="I23" s="12"/>
      <c r="J23" s="12"/>
      <c r="K23" s="6"/>
    </row>
    <row r="24" spans="2:11">
      <c r="B24" s="12" t="s">
        <v>143</v>
      </c>
      <c r="C24" s="12"/>
      <c r="D24" s="12"/>
      <c r="E24" s="12"/>
      <c r="F24" s="12"/>
      <c r="G24" s="12"/>
      <c r="H24" s="12"/>
      <c r="I24" s="12"/>
      <c r="J24" s="12"/>
      <c r="K24" s="6"/>
    </row>
    <row r="25" spans="2:11">
      <c r="B25" s="12" t="s">
        <v>144</v>
      </c>
      <c r="C25" s="12"/>
      <c r="D25" s="12"/>
      <c r="E25" s="12"/>
      <c r="F25" s="12"/>
      <c r="G25" s="12"/>
      <c r="H25" s="12"/>
      <c r="I25" s="12"/>
      <c r="J25" s="12"/>
      <c r="K25" s="6"/>
    </row>
    <row r="26" spans="2:11">
      <c r="B26" s="12" t="s">
        <v>145</v>
      </c>
      <c r="C26" s="12"/>
      <c r="D26" s="12"/>
      <c r="E26" s="12"/>
      <c r="F26" s="12"/>
      <c r="G26" s="12"/>
      <c r="H26" s="12"/>
      <c r="I26" s="12"/>
      <c r="J26" s="12"/>
      <c r="K26" s="6"/>
    </row>
    <row r="27" spans="2:11">
      <c r="B27" s="12" t="s">
        <v>146</v>
      </c>
      <c r="C27" s="12"/>
      <c r="D27" s="12"/>
      <c r="E27" s="12"/>
      <c r="F27" s="12"/>
      <c r="G27" s="12"/>
      <c r="H27" s="12"/>
      <c r="I27" s="12"/>
      <c r="J27" s="12"/>
      <c r="K27" s="6"/>
    </row>
    <row r="28" spans="2:11">
      <c r="B28" s="12" t="s">
        <v>147</v>
      </c>
      <c r="C28" s="12"/>
      <c r="D28" s="12"/>
      <c r="E28" s="12"/>
      <c r="F28" s="12"/>
      <c r="G28" s="12"/>
      <c r="H28" s="12"/>
      <c r="I28" s="12"/>
      <c r="J28" s="12"/>
      <c r="K28" s="6"/>
    </row>
    <row r="29" spans="2:11">
      <c r="B29" s="12" t="s">
        <v>148</v>
      </c>
      <c r="C29" s="12"/>
      <c r="D29" s="12"/>
      <c r="E29" s="12"/>
      <c r="F29" s="12"/>
      <c r="G29" s="12"/>
      <c r="H29" s="12"/>
      <c r="I29" s="12"/>
      <c r="J29" s="12"/>
      <c r="K29" s="6"/>
    </row>
    <row r="30" spans="2:11">
      <c r="B30" s="12" t="s">
        <v>149</v>
      </c>
      <c r="C30" s="12"/>
      <c r="D30" s="12"/>
      <c r="E30" s="12"/>
      <c r="F30" s="12"/>
      <c r="G30" s="12"/>
      <c r="H30" s="12"/>
      <c r="I30" s="12"/>
      <c r="J30" s="12"/>
      <c r="K30" s="6"/>
    </row>
    <row r="31" spans="2:11">
      <c r="B31" s="12" t="s">
        <v>150</v>
      </c>
      <c r="C31" s="12"/>
      <c r="D31" s="12"/>
      <c r="E31" s="12"/>
      <c r="F31" s="12"/>
      <c r="G31" s="12"/>
      <c r="H31" s="12"/>
      <c r="I31" s="12"/>
      <c r="J31" s="12"/>
      <c r="K31" s="6"/>
    </row>
    <row r="32" spans="2:11">
      <c r="B32" s="12" t="s">
        <v>100</v>
      </c>
      <c r="C32" s="12"/>
      <c r="D32" s="12"/>
      <c r="E32" s="12"/>
      <c r="F32" s="12"/>
      <c r="G32" s="12"/>
      <c r="H32" s="12"/>
      <c r="I32" s="12"/>
      <c r="J32" s="12"/>
      <c r="K32" s="6"/>
    </row>
    <row r="33" spans="2:11">
      <c r="B33" s="10"/>
      <c r="C33" s="10"/>
      <c r="D33" s="10"/>
      <c r="E33" s="10"/>
      <c r="F33" s="10"/>
      <c r="G33" s="10"/>
      <c r="H33" s="10"/>
      <c r="I33" s="10"/>
      <c r="J33" s="10"/>
      <c r="K33" s="6"/>
    </row>
    <row r="34" spans="2:11">
      <c r="B34" s="10"/>
      <c r="C34" s="10"/>
      <c r="D34" s="10"/>
      <c r="E34" s="10"/>
      <c r="F34" s="10"/>
      <c r="G34" s="10"/>
      <c r="H34" s="10"/>
      <c r="I34" s="10"/>
      <c r="J34" s="10"/>
      <c r="K34" s="6"/>
    </row>
    <row r="35" spans="2:11">
      <c r="B35" s="9" t="s">
        <v>82</v>
      </c>
      <c r="C35" s="10"/>
      <c r="D35" s="10"/>
      <c r="E35" s="10"/>
      <c r="F35" s="10"/>
      <c r="G35" s="10"/>
      <c r="H35" s="10"/>
      <c r="I35" s="10"/>
      <c r="J35" s="10"/>
      <c r="K35" s="6"/>
    </row>
    <row r="36" spans="2:11">
      <c r="B36" s="11"/>
      <c r="C36" s="10"/>
      <c r="D36" s="10"/>
      <c r="E36" s="10"/>
      <c r="F36" s="10"/>
      <c r="G36" s="10"/>
      <c r="H36" s="10"/>
      <c r="I36" s="10"/>
      <c r="J36" s="10"/>
      <c r="K36" s="6"/>
    </row>
    <row r="37" spans="2:11">
      <c r="B37" s="12" t="s">
        <v>151</v>
      </c>
      <c r="C37" s="12"/>
      <c r="D37" s="12"/>
      <c r="E37" s="12"/>
      <c r="F37" s="12"/>
      <c r="G37" s="12"/>
      <c r="H37" s="10"/>
      <c r="I37" s="10"/>
      <c r="J37" s="10"/>
      <c r="K37" s="6"/>
    </row>
    <row r="38" spans="2:11">
      <c r="B38" s="12" t="s">
        <v>102</v>
      </c>
      <c r="C38" s="12"/>
      <c r="D38" s="12"/>
      <c r="E38" s="12"/>
      <c r="F38" s="12"/>
      <c r="G38" s="12"/>
      <c r="H38" s="10"/>
      <c r="I38" s="10"/>
      <c r="J38" s="10"/>
      <c r="K38" s="6"/>
    </row>
    <row r="39" spans="2:11">
      <c r="B39" s="12" t="s">
        <v>152</v>
      </c>
      <c r="C39" s="12"/>
      <c r="D39" s="12"/>
      <c r="E39" s="12"/>
      <c r="F39" s="12"/>
      <c r="G39" s="12"/>
      <c r="H39" s="10"/>
      <c r="I39" s="10"/>
      <c r="J39" s="10"/>
      <c r="K39" s="6"/>
    </row>
    <row r="40" spans="2:11">
      <c r="B40" s="12" t="s">
        <v>103</v>
      </c>
      <c r="C40" s="12"/>
      <c r="D40" s="12"/>
      <c r="E40" s="12"/>
      <c r="F40" s="12"/>
      <c r="G40" s="12"/>
      <c r="H40" s="10"/>
      <c r="I40" s="10"/>
      <c r="J40" s="10"/>
      <c r="K40" s="6"/>
    </row>
    <row r="41" spans="2:11">
      <c r="B41" s="10"/>
      <c r="C41" s="10"/>
      <c r="D41" s="10"/>
      <c r="E41" s="10"/>
      <c r="F41" s="10"/>
      <c r="G41" s="10"/>
      <c r="H41" s="10"/>
      <c r="I41" s="10"/>
      <c r="J41" s="10"/>
      <c r="K41" s="6"/>
    </row>
    <row r="42" spans="2:11">
      <c r="B42" s="9" t="s">
        <v>153</v>
      </c>
      <c r="C42" s="12"/>
      <c r="D42" s="12"/>
      <c r="E42" s="12"/>
      <c r="F42" s="12"/>
      <c r="G42" s="12"/>
      <c r="H42" s="12"/>
      <c r="I42" s="10"/>
      <c r="J42" s="10"/>
      <c r="K42" s="6"/>
    </row>
    <row r="43" spans="2:11">
      <c r="B43" s="12" t="s">
        <v>154</v>
      </c>
      <c r="C43" s="12"/>
      <c r="D43" s="12"/>
      <c r="E43" s="12"/>
      <c r="F43" s="12"/>
      <c r="G43" s="12"/>
      <c r="H43" s="12"/>
      <c r="I43" s="10"/>
      <c r="J43" s="10"/>
      <c r="K43" s="6"/>
    </row>
    <row r="44" spans="2:11">
      <c r="B44" s="9" t="s">
        <v>155</v>
      </c>
      <c r="C44" s="12"/>
      <c r="D44" s="12"/>
      <c r="E44" s="12"/>
      <c r="F44" s="12"/>
      <c r="G44" s="12"/>
      <c r="H44" s="12"/>
      <c r="I44" s="10"/>
      <c r="J44" s="10"/>
      <c r="K44" s="6"/>
    </row>
    <row r="45" spans="2:11">
      <c r="B45" s="12" t="s">
        <v>104</v>
      </c>
      <c r="C45" s="12"/>
      <c r="D45" s="12"/>
      <c r="E45" s="12"/>
      <c r="F45" s="12"/>
      <c r="G45" s="12"/>
      <c r="H45" s="12"/>
      <c r="I45" s="10"/>
      <c r="J45" s="10"/>
      <c r="K45" s="6"/>
    </row>
    <row r="46" spans="2:11">
      <c r="B46" s="9" t="s">
        <v>156</v>
      </c>
      <c r="C46" s="12"/>
      <c r="D46" s="12"/>
      <c r="E46" s="12"/>
      <c r="F46" s="12"/>
      <c r="G46" s="12"/>
      <c r="H46" s="12"/>
      <c r="I46" s="10"/>
      <c r="J46" s="10"/>
      <c r="K46" s="6"/>
    </row>
    <row r="47" spans="2:11">
      <c r="B47" s="9"/>
      <c r="C47" s="12"/>
      <c r="D47" s="12"/>
      <c r="E47" s="12"/>
      <c r="F47" s="12"/>
      <c r="G47" s="12"/>
      <c r="H47" s="12"/>
      <c r="I47" s="10"/>
      <c r="J47" s="10"/>
      <c r="K47" s="6"/>
    </row>
    <row r="48" spans="2:11">
      <c r="B48" s="11"/>
      <c r="C48" s="10"/>
      <c r="D48" s="10"/>
      <c r="E48" s="10"/>
      <c r="F48" s="10"/>
      <c r="G48" s="10"/>
      <c r="H48" s="10"/>
      <c r="I48" s="10"/>
      <c r="J48" s="10"/>
      <c r="K48" s="6"/>
    </row>
    <row r="49" spans="2:11">
      <c r="B49" s="9" t="s">
        <v>6</v>
      </c>
      <c r="C49" s="10"/>
      <c r="D49" s="10"/>
      <c r="E49" s="10"/>
      <c r="F49" s="10"/>
      <c r="G49" s="10"/>
      <c r="H49" s="10"/>
      <c r="I49" s="10"/>
      <c r="J49" s="10"/>
      <c r="K49" s="6"/>
    </row>
    <row r="50" spans="2:11">
      <c r="B50" s="13"/>
      <c r="C50" s="12"/>
      <c r="D50" s="12"/>
      <c r="E50" s="12"/>
      <c r="F50" s="10"/>
      <c r="G50" s="10"/>
      <c r="H50" s="10"/>
      <c r="I50" s="10"/>
      <c r="J50" s="10"/>
      <c r="K50" s="6"/>
    </row>
    <row r="51" spans="2:11">
      <c r="B51" s="9" t="s">
        <v>157</v>
      </c>
      <c r="C51" s="12"/>
      <c r="D51" s="12"/>
      <c r="E51" s="12"/>
      <c r="F51" s="10"/>
      <c r="G51" s="10"/>
      <c r="H51" s="10"/>
      <c r="I51" s="10"/>
      <c r="J51" s="10"/>
      <c r="K51" s="6"/>
    </row>
    <row r="52" spans="2:11">
      <c r="B52" s="9" t="s">
        <v>96</v>
      </c>
      <c r="C52" s="12"/>
      <c r="D52" s="12"/>
      <c r="E52" s="12"/>
      <c r="F52" s="10"/>
      <c r="G52" s="10"/>
      <c r="H52" s="10"/>
      <c r="I52" s="10"/>
      <c r="J52" s="10"/>
      <c r="K52" s="6"/>
    </row>
    <row r="53" spans="2:11">
      <c r="B53" s="9" t="s">
        <v>158</v>
      </c>
      <c r="C53" s="12"/>
      <c r="D53" s="12"/>
      <c r="E53" s="12"/>
      <c r="F53" s="10"/>
      <c r="G53" s="10"/>
      <c r="H53" s="10"/>
      <c r="I53" s="10"/>
      <c r="J53" s="10"/>
      <c r="K53" s="6"/>
    </row>
    <row r="54" spans="2:11">
      <c r="B54" s="9" t="s">
        <v>159</v>
      </c>
      <c r="C54" s="12"/>
      <c r="D54" s="12"/>
      <c r="E54" s="12"/>
      <c r="F54" s="10"/>
      <c r="G54" s="10"/>
      <c r="H54" s="10"/>
      <c r="I54" s="10"/>
      <c r="J54" s="10"/>
      <c r="K54" s="6"/>
    </row>
    <row r="55" spans="2:11">
      <c r="B55" s="13"/>
      <c r="C55" s="12"/>
      <c r="D55" s="12"/>
      <c r="E55" s="12"/>
      <c r="F55" s="10"/>
      <c r="G55" s="10"/>
      <c r="H55" s="10"/>
      <c r="I55" s="10"/>
      <c r="J55" s="10"/>
      <c r="K55" s="6"/>
    </row>
    <row r="56" spans="2:11">
      <c r="B56" s="13"/>
      <c r="C56" s="12"/>
      <c r="D56" s="12"/>
      <c r="E56" s="12"/>
      <c r="F56" s="10"/>
      <c r="G56" s="10"/>
      <c r="H56" s="10"/>
      <c r="I56" s="10"/>
      <c r="J56" s="10"/>
      <c r="K56" s="6"/>
    </row>
    <row r="57" spans="2:11">
      <c r="B57" s="9" t="s">
        <v>83</v>
      </c>
      <c r="C57" s="10"/>
      <c r="D57" s="10"/>
      <c r="E57" s="10"/>
      <c r="F57" s="10"/>
      <c r="G57" s="10"/>
      <c r="H57" s="10"/>
      <c r="I57" s="10"/>
      <c r="J57" s="10"/>
      <c r="K57" s="6"/>
    </row>
    <row r="58" spans="2:11">
      <c r="B58" s="11"/>
      <c r="C58" s="10"/>
      <c r="D58" s="10"/>
      <c r="E58" s="10"/>
      <c r="F58" s="10"/>
      <c r="G58" s="10"/>
      <c r="H58" s="10"/>
      <c r="I58" s="10"/>
      <c r="J58" s="10"/>
      <c r="K58" s="6"/>
    </row>
    <row r="59" spans="2:11">
      <c r="B59" s="12" t="s">
        <v>160</v>
      </c>
      <c r="C59" s="12"/>
      <c r="D59" s="12"/>
      <c r="E59" s="12"/>
      <c r="F59" s="12"/>
      <c r="G59" s="12"/>
      <c r="H59" s="12"/>
      <c r="I59" s="10"/>
      <c r="J59" s="10"/>
      <c r="K59" s="6"/>
    </row>
    <row r="60" spans="2:11">
      <c r="B60" s="12" t="s">
        <v>7</v>
      </c>
      <c r="C60" s="12"/>
      <c r="D60" s="12"/>
      <c r="E60" s="12"/>
      <c r="F60" s="12"/>
      <c r="G60" s="12"/>
      <c r="H60" s="12"/>
      <c r="I60" s="10"/>
      <c r="J60" s="10"/>
      <c r="K60" s="6"/>
    </row>
    <row r="61" spans="2:11">
      <c r="B61" s="12" t="s">
        <v>161</v>
      </c>
      <c r="C61" s="12"/>
      <c r="D61" s="12"/>
      <c r="E61" s="12"/>
      <c r="F61" s="12"/>
      <c r="G61" s="12"/>
      <c r="H61" s="12"/>
      <c r="I61" s="10"/>
      <c r="J61" s="10"/>
      <c r="K61" s="6"/>
    </row>
    <row r="62" spans="2:11">
      <c r="B62" s="12" t="s">
        <v>105</v>
      </c>
      <c r="C62" s="12"/>
      <c r="D62" s="12"/>
      <c r="E62" s="12"/>
      <c r="F62" s="12"/>
      <c r="G62" s="12"/>
      <c r="H62" s="12"/>
      <c r="I62" s="10"/>
      <c r="J62" s="10"/>
      <c r="K62" s="6"/>
    </row>
    <row r="63" spans="2:11">
      <c r="B63" s="12" t="s">
        <v>106</v>
      </c>
      <c r="C63" s="12"/>
      <c r="D63" s="12"/>
      <c r="E63" s="12"/>
      <c r="F63" s="12"/>
      <c r="G63" s="12"/>
      <c r="H63" s="12"/>
      <c r="I63" s="10"/>
      <c r="J63" s="10"/>
      <c r="K63" s="6"/>
    </row>
    <row r="64" spans="2:11">
      <c r="B64" s="12" t="s">
        <v>107</v>
      </c>
      <c r="C64" s="10"/>
      <c r="D64" s="10"/>
      <c r="E64" s="10"/>
      <c r="F64" s="10"/>
      <c r="G64" s="10"/>
      <c r="H64" s="10"/>
      <c r="I64" s="10"/>
      <c r="J64" s="10"/>
      <c r="K64" s="6"/>
    </row>
    <row r="65" spans="2:11">
      <c r="B65" s="10"/>
      <c r="C65" s="10"/>
      <c r="D65" s="10"/>
      <c r="E65" s="10"/>
      <c r="F65" s="10"/>
      <c r="G65" s="10"/>
      <c r="H65" s="10"/>
      <c r="I65" s="10"/>
      <c r="J65" s="10"/>
      <c r="K65" s="6"/>
    </row>
    <row r="66" spans="2:11">
      <c r="B66" s="10"/>
      <c r="C66" s="10"/>
      <c r="D66" s="10"/>
      <c r="E66" s="10"/>
      <c r="F66" s="10"/>
      <c r="G66" s="10"/>
      <c r="H66" s="10"/>
      <c r="I66" s="10"/>
      <c r="J66" s="10"/>
      <c r="K66" s="6"/>
    </row>
    <row r="67" spans="2:11">
      <c r="B67" s="14" t="s">
        <v>84</v>
      </c>
      <c r="C67" s="10"/>
      <c r="D67" s="10"/>
      <c r="E67" s="10"/>
      <c r="F67" s="10"/>
      <c r="G67" s="10"/>
      <c r="H67" s="10"/>
      <c r="I67" s="10"/>
      <c r="J67" s="10"/>
      <c r="K67" s="6"/>
    </row>
    <row r="68" spans="2:11">
      <c r="B68" s="11"/>
      <c r="C68" s="10"/>
      <c r="D68" s="10"/>
      <c r="E68" s="10"/>
      <c r="F68" s="10"/>
      <c r="G68" s="10"/>
      <c r="H68" s="10"/>
      <c r="I68" s="10"/>
      <c r="J68" s="10"/>
      <c r="K68" s="6"/>
    </row>
    <row r="69" spans="2:11">
      <c r="B69" s="15" t="s">
        <v>40</v>
      </c>
      <c r="C69" s="15" t="s">
        <v>8</v>
      </c>
      <c r="D69" s="15" t="s">
        <v>9</v>
      </c>
      <c r="E69" s="10"/>
      <c r="F69" s="10"/>
      <c r="G69" s="10"/>
      <c r="H69" s="10"/>
      <c r="I69" s="10"/>
      <c r="J69" s="10"/>
      <c r="K69" s="6"/>
    </row>
    <row r="70" spans="2:11">
      <c r="B70" s="16" t="s">
        <v>162</v>
      </c>
      <c r="C70" s="17">
        <v>130000</v>
      </c>
      <c r="D70" s="17">
        <v>30000</v>
      </c>
      <c r="E70" s="10"/>
      <c r="F70" s="10"/>
      <c r="G70" s="10"/>
      <c r="H70" s="10"/>
      <c r="I70" s="10"/>
      <c r="J70" s="10"/>
      <c r="K70" s="6"/>
    </row>
    <row r="71" spans="2:11">
      <c r="B71" s="16" t="s">
        <v>116</v>
      </c>
      <c r="C71" s="17">
        <v>89000</v>
      </c>
      <c r="D71" s="17">
        <v>45000</v>
      </c>
      <c r="E71" s="10"/>
      <c r="F71" s="10"/>
      <c r="G71" s="10"/>
      <c r="H71" s="10"/>
      <c r="I71" s="10"/>
      <c r="J71" s="10"/>
      <c r="K71" s="6"/>
    </row>
    <row r="72" spans="2:11">
      <c r="B72" s="18" t="s">
        <v>163</v>
      </c>
      <c r="C72" s="19">
        <v>46000</v>
      </c>
      <c r="D72" s="19">
        <v>26000</v>
      </c>
      <c r="E72" s="10"/>
      <c r="F72" s="10"/>
      <c r="G72" s="10"/>
      <c r="H72" s="10"/>
      <c r="I72" s="10"/>
      <c r="J72" s="10"/>
      <c r="K72" s="6"/>
    </row>
    <row r="73" spans="2:11">
      <c r="B73" s="20" t="s">
        <v>74</v>
      </c>
      <c r="C73" s="21">
        <f>SUM(C70:C72)</f>
        <v>265000</v>
      </c>
      <c r="D73" s="21">
        <f>SUM(D70:D72)</f>
        <v>101000</v>
      </c>
      <c r="E73" s="10"/>
      <c r="F73" s="10"/>
      <c r="G73" s="10"/>
      <c r="H73" s="10"/>
      <c r="I73" s="10"/>
      <c r="J73" s="10"/>
      <c r="K73" s="6"/>
    </row>
    <row r="74" spans="2:11">
      <c r="B74" s="22"/>
      <c r="C74" s="23"/>
      <c r="D74" s="23"/>
      <c r="E74" s="10"/>
      <c r="F74" s="10"/>
      <c r="G74" s="10"/>
      <c r="H74" s="10"/>
      <c r="I74" s="10"/>
      <c r="J74" s="10"/>
      <c r="K74" s="6"/>
    </row>
    <row r="75" spans="2:11">
      <c r="B75" s="22"/>
      <c r="C75" s="23"/>
      <c r="D75" s="23"/>
      <c r="E75" s="10"/>
      <c r="F75" s="10"/>
      <c r="G75" s="10"/>
      <c r="H75" s="10"/>
      <c r="I75" s="10"/>
      <c r="J75" s="10"/>
      <c r="K75" s="6"/>
    </row>
    <row r="76" spans="2:11">
      <c r="B76" s="204" t="s">
        <v>85</v>
      </c>
      <c r="C76" s="204"/>
      <c r="D76" s="204"/>
      <c r="E76" s="10"/>
      <c r="F76" s="10"/>
      <c r="G76" s="10"/>
      <c r="H76" s="10"/>
      <c r="I76" s="10"/>
      <c r="J76" s="10"/>
      <c r="K76" s="6"/>
    </row>
    <row r="77" spans="2:11">
      <c r="B77" s="14"/>
      <c r="C77" s="25"/>
      <c r="D77" s="25"/>
      <c r="E77" s="10"/>
      <c r="F77" s="10"/>
      <c r="G77" s="10"/>
      <c r="H77" s="10"/>
      <c r="I77" s="10"/>
      <c r="J77" s="10"/>
      <c r="K77" s="6"/>
    </row>
    <row r="78" spans="2:11">
      <c r="B78" s="26" t="s">
        <v>40</v>
      </c>
      <c r="C78" s="15" t="s">
        <v>86</v>
      </c>
      <c r="D78" s="15" t="s">
        <v>87</v>
      </c>
      <c r="E78" s="10"/>
      <c r="F78" s="10"/>
      <c r="G78" s="10"/>
      <c r="H78" s="10"/>
      <c r="I78" s="10"/>
      <c r="J78" s="10"/>
      <c r="K78" s="6"/>
    </row>
    <row r="79" spans="2:11">
      <c r="B79" s="27" t="s">
        <v>72</v>
      </c>
      <c r="C79" s="28"/>
      <c r="D79" s="29"/>
      <c r="E79" s="10"/>
      <c r="F79" s="10"/>
      <c r="G79" s="10"/>
      <c r="H79" s="10"/>
      <c r="I79" s="10"/>
      <c r="J79" s="10"/>
      <c r="K79" s="6"/>
    </row>
    <row r="80" spans="2:11">
      <c r="B80" s="16" t="s">
        <v>162</v>
      </c>
      <c r="C80" s="17">
        <v>5000</v>
      </c>
      <c r="D80" s="17">
        <v>0</v>
      </c>
      <c r="E80" s="10"/>
      <c r="F80" s="10"/>
      <c r="G80" s="10"/>
      <c r="H80" s="10"/>
      <c r="I80" s="10"/>
      <c r="J80" s="10"/>
      <c r="K80" s="6"/>
    </row>
    <row r="81" spans="2:11">
      <c r="B81" s="16" t="s">
        <v>116</v>
      </c>
      <c r="C81" s="17">
        <v>15000</v>
      </c>
      <c r="D81" s="17">
        <v>0</v>
      </c>
      <c r="E81" s="10"/>
      <c r="F81" s="10"/>
      <c r="G81" s="10"/>
      <c r="H81" s="10"/>
      <c r="I81" s="10"/>
      <c r="J81" s="10"/>
      <c r="K81" s="6"/>
    </row>
    <row r="82" spans="2:11">
      <c r="B82" s="16" t="s">
        <v>165</v>
      </c>
      <c r="C82" s="17">
        <v>8000</v>
      </c>
      <c r="D82" s="17">
        <v>0</v>
      </c>
      <c r="E82" s="10"/>
      <c r="F82" s="10"/>
      <c r="G82" s="10"/>
      <c r="H82" s="10"/>
      <c r="I82" s="10"/>
      <c r="J82" s="10"/>
      <c r="K82" s="6"/>
    </row>
    <row r="83" spans="2:11">
      <c r="B83" s="27" t="s">
        <v>92</v>
      </c>
      <c r="C83" s="17"/>
      <c r="D83" s="17"/>
      <c r="E83" s="10"/>
      <c r="F83" s="10"/>
      <c r="G83" s="10"/>
      <c r="H83" s="10"/>
      <c r="I83" s="10"/>
      <c r="J83" s="10"/>
      <c r="K83" s="6"/>
    </row>
    <row r="84" spans="2:11">
      <c r="B84" s="16" t="s">
        <v>162</v>
      </c>
      <c r="C84" s="17">
        <v>20000</v>
      </c>
      <c r="D84" s="17">
        <v>6000</v>
      </c>
      <c r="E84" s="10"/>
      <c r="F84" s="10"/>
      <c r="G84" s="10"/>
      <c r="H84" s="10"/>
      <c r="I84" s="10"/>
      <c r="J84" s="10"/>
      <c r="K84" s="6"/>
    </row>
    <row r="85" spans="2:11">
      <c r="B85" s="16" t="s">
        <v>116</v>
      </c>
      <c r="C85" s="17">
        <v>7000</v>
      </c>
      <c r="D85" s="17">
        <v>5000</v>
      </c>
      <c r="E85" s="10"/>
      <c r="F85" s="10"/>
      <c r="G85" s="10"/>
      <c r="H85" s="10"/>
      <c r="I85" s="10"/>
      <c r="J85" s="10"/>
      <c r="K85" s="6"/>
    </row>
    <row r="86" spans="2:11">
      <c r="B86" s="16" t="s">
        <v>165</v>
      </c>
      <c r="C86" s="17">
        <v>3100</v>
      </c>
      <c r="D86" s="17">
        <v>3000</v>
      </c>
      <c r="E86" s="10"/>
      <c r="F86" s="10"/>
      <c r="G86" s="10"/>
      <c r="H86" s="10"/>
      <c r="I86" s="10"/>
      <c r="J86" s="10"/>
      <c r="K86" s="6"/>
    </row>
    <row r="87" spans="2:11">
      <c r="B87" s="27" t="s">
        <v>10</v>
      </c>
      <c r="C87" s="17"/>
      <c r="D87" s="17"/>
      <c r="E87" s="10"/>
      <c r="F87" s="10"/>
      <c r="G87" s="10"/>
      <c r="H87" s="10"/>
      <c r="I87" s="10"/>
      <c r="J87" s="10"/>
      <c r="K87" s="6"/>
    </row>
    <row r="88" spans="2:11">
      <c r="B88" s="16" t="s">
        <v>162</v>
      </c>
      <c r="C88" s="17">
        <v>400</v>
      </c>
      <c r="D88" s="17">
        <v>200</v>
      </c>
      <c r="E88" s="10"/>
      <c r="F88" s="10"/>
      <c r="G88" s="10"/>
      <c r="H88" s="10"/>
      <c r="I88" s="10"/>
      <c r="J88" s="10"/>
      <c r="K88" s="6"/>
    </row>
    <row r="89" spans="2:11">
      <c r="B89" s="16" t="s">
        <v>116</v>
      </c>
      <c r="C89" s="17">
        <v>700</v>
      </c>
      <c r="D89" s="17">
        <v>400</v>
      </c>
      <c r="E89" s="10"/>
      <c r="F89" s="10"/>
      <c r="G89" s="10"/>
      <c r="H89" s="10"/>
      <c r="I89" s="10"/>
      <c r="J89" s="10"/>
      <c r="K89" s="6"/>
    </row>
    <row r="90" spans="2:11" ht="13.5" thickBot="1">
      <c r="B90" s="18" t="s">
        <v>165</v>
      </c>
      <c r="C90" s="19">
        <v>500</v>
      </c>
      <c r="D90" s="19">
        <v>600</v>
      </c>
      <c r="E90" s="10"/>
      <c r="F90" s="10"/>
      <c r="G90" s="10"/>
      <c r="H90" s="10"/>
      <c r="I90" s="10"/>
      <c r="J90" s="10"/>
      <c r="K90" s="6"/>
    </row>
    <row r="91" spans="2:11" ht="13.5" thickBot="1">
      <c r="B91" s="30" t="s">
        <v>164</v>
      </c>
      <c r="C91" s="31">
        <f>SUM(C79:C90)</f>
        <v>59700</v>
      </c>
      <c r="D91" s="32">
        <f>SUM(D79:D90)</f>
        <v>15200</v>
      </c>
      <c r="E91" s="10"/>
      <c r="F91" s="10"/>
      <c r="G91" s="10"/>
      <c r="H91" s="10"/>
      <c r="I91" s="10"/>
      <c r="J91" s="10"/>
      <c r="K91" s="6"/>
    </row>
    <row r="92" spans="2:11">
      <c r="B92" s="33"/>
      <c r="C92" s="34"/>
      <c r="D92" s="34"/>
      <c r="E92" s="10"/>
      <c r="F92" s="10"/>
      <c r="G92" s="10"/>
      <c r="H92" s="10"/>
      <c r="I92" s="10"/>
      <c r="J92" s="10"/>
      <c r="K92" s="6"/>
    </row>
    <row r="93" spans="2:11">
      <c r="B93" s="33"/>
      <c r="C93" s="34"/>
      <c r="D93" s="34"/>
      <c r="E93" s="10"/>
      <c r="F93" s="10"/>
      <c r="G93" s="10"/>
      <c r="H93" s="10"/>
      <c r="I93" s="10"/>
      <c r="J93" s="10"/>
      <c r="K93" s="6"/>
    </row>
    <row r="94" spans="2:11">
      <c r="B94" s="204" t="s">
        <v>11</v>
      </c>
      <c r="C94" s="204"/>
      <c r="D94" s="204"/>
      <c r="E94" s="10"/>
      <c r="F94" s="10"/>
      <c r="G94" s="10"/>
      <c r="H94" s="10"/>
      <c r="I94" s="10"/>
      <c r="J94" s="10"/>
      <c r="K94" s="6"/>
    </row>
    <row r="95" spans="2:11">
      <c r="B95" s="35"/>
      <c r="C95" s="10"/>
      <c r="D95" s="10"/>
      <c r="E95" s="10"/>
      <c r="F95" s="10"/>
      <c r="G95" s="10"/>
      <c r="H95" s="10"/>
      <c r="I95" s="10"/>
      <c r="J95" s="10"/>
      <c r="K95" s="6"/>
    </row>
    <row r="96" spans="2:11">
      <c r="B96" s="15" t="s">
        <v>38</v>
      </c>
      <c r="C96" s="15" t="s">
        <v>8</v>
      </c>
      <c r="D96" s="15" t="s">
        <v>9</v>
      </c>
      <c r="E96" s="25"/>
      <c r="F96" s="25"/>
      <c r="G96" s="10"/>
      <c r="H96" s="10"/>
      <c r="I96" s="10"/>
      <c r="J96" s="10"/>
      <c r="K96" s="6"/>
    </row>
    <row r="97" spans="2:11">
      <c r="B97" s="16" t="s">
        <v>41</v>
      </c>
      <c r="C97" s="36">
        <v>1600000</v>
      </c>
      <c r="D97" s="36"/>
      <c r="E97" s="37"/>
      <c r="F97" s="25"/>
      <c r="G97" s="10"/>
      <c r="H97" s="10"/>
      <c r="I97" s="10"/>
      <c r="J97" s="10"/>
      <c r="K97" s="6"/>
    </row>
    <row r="98" spans="2:11">
      <c r="B98" s="16" t="s">
        <v>166</v>
      </c>
      <c r="C98" s="36">
        <v>1550000</v>
      </c>
      <c r="D98" s="36">
        <v>1520000</v>
      </c>
      <c r="E98" s="37"/>
      <c r="F98" s="25"/>
      <c r="G98" s="10"/>
      <c r="H98" s="10"/>
      <c r="I98" s="10"/>
      <c r="J98" s="10"/>
      <c r="K98" s="6"/>
    </row>
    <row r="99" spans="2:11">
      <c r="B99" s="16" t="s">
        <v>42</v>
      </c>
      <c r="C99" s="36">
        <v>30000</v>
      </c>
      <c r="D99" s="36">
        <v>10000</v>
      </c>
      <c r="E99" s="37"/>
      <c r="F99" s="25"/>
      <c r="G99" s="10"/>
      <c r="H99" s="10"/>
      <c r="I99" s="10"/>
      <c r="J99" s="10"/>
      <c r="K99" s="6"/>
    </row>
    <row r="100" spans="2:11">
      <c r="B100" s="16" t="s">
        <v>12</v>
      </c>
      <c r="C100" s="36">
        <v>0</v>
      </c>
      <c r="D100" s="36">
        <v>15000</v>
      </c>
      <c r="E100" s="37"/>
      <c r="F100" s="25"/>
      <c r="G100" s="10"/>
      <c r="H100" s="10"/>
      <c r="I100" s="10"/>
      <c r="J100" s="10"/>
      <c r="K100" s="6"/>
    </row>
    <row r="101" spans="2:11">
      <c r="B101" s="16" t="s">
        <v>13</v>
      </c>
      <c r="C101" s="36">
        <v>8000</v>
      </c>
      <c r="D101" s="36">
        <v>0</v>
      </c>
      <c r="E101" s="37"/>
      <c r="F101" s="25"/>
      <c r="G101" s="10"/>
      <c r="H101" s="10"/>
      <c r="I101" s="10"/>
      <c r="J101" s="10"/>
      <c r="K101" s="6"/>
    </row>
    <row r="102" spans="2:11">
      <c r="B102" s="16" t="s">
        <v>167</v>
      </c>
      <c r="C102" s="36">
        <v>0</v>
      </c>
      <c r="D102" s="36">
        <v>4000</v>
      </c>
      <c r="E102" s="37"/>
      <c r="F102" s="25"/>
      <c r="G102" s="10"/>
      <c r="H102" s="10"/>
      <c r="I102" s="10"/>
      <c r="J102" s="10"/>
      <c r="K102" s="6"/>
    </row>
    <row r="103" spans="2:11">
      <c r="B103" s="16" t="s">
        <v>168</v>
      </c>
      <c r="C103" s="36">
        <v>12000</v>
      </c>
      <c r="D103" s="36">
        <v>31000</v>
      </c>
      <c r="E103" s="206">
        <v>0.8</v>
      </c>
      <c r="F103" s="207"/>
      <c r="G103" s="10"/>
      <c r="H103" s="10"/>
      <c r="I103" s="10"/>
      <c r="J103" s="10"/>
      <c r="K103" s="6"/>
    </row>
    <row r="104" spans="2:11">
      <c r="B104" s="10"/>
      <c r="C104" s="10"/>
      <c r="D104" s="10"/>
      <c r="E104" s="10"/>
      <c r="F104" s="10"/>
      <c r="G104" s="10"/>
      <c r="H104" s="10"/>
      <c r="I104" s="10"/>
      <c r="J104" s="10"/>
      <c r="K104" s="6"/>
    </row>
    <row r="105" spans="2:11">
      <c r="B105" s="204" t="s">
        <v>14</v>
      </c>
      <c r="C105" s="204"/>
      <c r="D105" s="204"/>
      <c r="E105" s="204"/>
      <c r="F105" s="10"/>
      <c r="G105" s="10"/>
      <c r="H105" s="10"/>
      <c r="I105" s="10"/>
      <c r="J105" s="10"/>
      <c r="K105" s="6"/>
    </row>
    <row r="106" spans="2:11">
      <c r="B106" s="11"/>
      <c r="C106" s="10"/>
      <c r="D106" s="10"/>
      <c r="E106" s="10"/>
      <c r="F106" s="10"/>
      <c r="G106" s="10"/>
      <c r="H106" s="10"/>
      <c r="I106" s="10"/>
      <c r="J106" s="10"/>
      <c r="K106" s="6"/>
    </row>
    <row r="107" spans="2:11">
      <c r="B107" s="25" t="s">
        <v>91</v>
      </c>
      <c r="C107" s="15" t="s">
        <v>88</v>
      </c>
      <c r="D107" s="15" t="s">
        <v>89</v>
      </c>
      <c r="E107" s="15" t="s">
        <v>90</v>
      </c>
      <c r="F107" s="10"/>
      <c r="G107" s="10"/>
      <c r="H107" s="10"/>
      <c r="I107" s="10"/>
      <c r="J107" s="10"/>
      <c r="K107" s="6"/>
    </row>
    <row r="108" spans="2:11">
      <c r="B108" s="25"/>
      <c r="C108" s="15"/>
      <c r="D108" s="15"/>
      <c r="E108" s="15" t="s">
        <v>14</v>
      </c>
      <c r="F108" s="10"/>
      <c r="G108" s="10"/>
      <c r="H108" s="10"/>
      <c r="I108" s="10"/>
      <c r="J108" s="10"/>
      <c r="K108" s="6"/>
    </row>
    <row r="109" spans="2:11">
      <c r="B109" s="25"/>
      <c r="C109" s="17" t="s">
        <v>72</v>
      </c>
      <c r="D109" s="36">
        <v>1060000</v>
      </c>
      <c r="E109" s="38">
        <f>D109/$D$112</f>
        <v>0.69736842105263153</v>
      </c>
      <c r="F109" s="10"/>
      <c r="G109" s="10"/>
      <c r="H109" s="10"/>
      <c r="I109" s="10"/>
      <c r="J109" s="10"/>
      <c r="K109" s="6"/>
    </row>
    <row r="110" spans="2:11">
      <c r="B110" s="25"/>
      <c r="C110" s="17" t="s">
        <v>92</v>
      </c>
      <c r="D110" s="36">
        <v>340000</v>
      </c>
      <c r="E110" s="38">
        <f>D110/$D$112</f>
        <v>0.22368421052631579</v>
      </c>
      <c r="F110" s="10"/>
      <c r="G110" s="10"/>
      <c r="H110" s="10"/>
      <c r="I110" s="10"/>
      <c r="J110" s="10"/>
      <c r="K110" s="6"/>
    </row>
    <row r="111" spans="2:11">
      <c r="B111" s="25"/>
      <c r="C111" s="17" t="s">
        <v>10</v>
      </c>
      <c r="D111" s="36">
        <v>120000</v>
      </c>
      <c r="E111" s="38">
        <f>D111/$D$112</f>
        <v>7.8947368421052627E-2</v>
      </c>
      <c r="F111" s="10"/>
      <c r="G111" s="10"/>
      <c r="H111" s="10"/>
      <c r="I111" s="10"/>
      <c r="J111" s="10"/>
      <c r="K111" s="6"/>
    </row>
    <row r="112" spans="2:11">
      <c r="B112" s="25"/>
      <c r="C112" s="39" t="s">
        <v>93</v>
      </c>
      <c r="D112" s="40">
        <f>SUM(D109:D111)</f>
        <v>1520000</v>
      </c>
      <c r="E112" s="41">
        <f>SUM(E109:E111)</f>
        <v>1</v>
      </c>
      <c r="F112" s="10"/>
      <c r="G112" s="10"/>
      <c r="H112" s="10"/>
      <c r="I112" s="10"/>
      <c r="J112" s="10"/>
      <c r="K112" s="6"/>
    </row>
    <row r="113" spans="2:11">
      <c r="B113" s="10"/>
      <c r="C113" s="42"/>
      <c r="D113" s="43"/>
      <c r="E113" s="44"/>
      <c r="F113" s="10"/>
      <c r="G113" s="10"/>
      <c r="H113" s="10"/>
      <c r="I113" s="10"/>
      <c r="J113" s="10"/>
      <c r="K113" s="6"/>
    </row>
    <row r="114" spans="2:11">
      <c r="B114" s="12" t="s">
        <v>169</v>
      </c>
      <c r="C114" s="42"/>
      <c r="D114" s="43"/>
      <c r="E114" s="44"/>
      <c r="F114" s="10"/>
      <c r="G114" s="10"/>
      <c r="H114" s="10"/>
      <c r="I114" s="10"/>
      <c r="J114" s="10"/>
      <c r="K114" s="6"/>
    </row>
    <row r="115" spans="2:11">
      <c r="B115" s="10"/>
      <c r="C115" s="42"/>
      <c r="D115" s="43"/>
      <c r="E115" s="44"/>
      <c r="F115" s="10"/>
      <c r="G115" s="10"/>
      <c r="H115" s="10"/>
      <c r="I115" s="10"/>
      <c r="J115" s="10"/>
      <c r="K115" s="6"/>
    </row>
    <row r="116" spans="2:11">
      <c r="B116" s="204" t="s">
        <v>39</v>
      </c>
      <c r="C116" s="204"/>
      <c r="D116" s="204"/>
      <c r="E116" s="10"/>
      <c r="F116" s="10"/>
      <c r="G116" s="10"/>
      <c r="H116" s="10"/>
      <c r="I116" s="10"/>
      <c r="J116" s="10"/>
      <c r="K116" s="6"/>
    </row>
    <row r="117" spans="2:11">
      <c r="B117" s="11"/>
      <c r="C117" s="45"/>
      <c r="D117" s="46"/>
      <c r="E117" s="10"/>
      <c r="F117" s="10"/>
      <c r="G117" s="10"/>
      <c r="H117" s="10"/>
      <c r="I117" s="10"/>
      <c r="J117" s="10"/>
      <c r="K117" s="6"/>
    </row>
    <row r="118" spans="2:11">
      <c r="B118" s="15" t="s">
        <v>15</v>
      </c>
      <c r="C118" s="15" t="s">
        <v>75</v>
      </c>
      <c r="D118" s="15" t="s">
        <v>170</v>
      </c>
      <c r="E118" s="47"/>
      <c r="F118" s="10"/>
      <c r="G118" s="10"/>
      <c r="H118" s="10"/>
      <c r="I118" s="10"/>
      <c r="J118" s="10"/>
      <c r="K118" s="6"/>
    </row>
    <row r="119" spans="2:11">
      <c r="B119" s="48">
        <v>0.33</v>
      </c>
      <c r="C119" s="49">
        <v>0.5</v>
      </c>
      <c r="D119" s="49">
        <v>1.7</v>
      </c>
      <c r="E119" s="10"/>
      <c r="F119" s="10"/>
      <c r="G119" s="10"/>
      <c r="H119" s="10"/>
      <c r="I119" s="10"/>
      <c r="J119" s="10"/>
      <c r="K119" s="6"/>
    </row>
    <row r="120" spans="2:11">
      <c r="B120" s="10"/>
      <c r="C120" s="10"/>
      <c r="D120" s="10"/>
      <c r="E120" s="10"/>
      <c r="F120" s="10"/>
      <c r="G120" s="10"/>
      <c r="H120" s="10"/>
      <c r="I120" s="10"/>
      <c r="J120" s="10"/>
      <c r="K120" s="6"/>
    </row>
    <row r="121" spans="2:11">
      <c r="B121" s="14" t="s">
        <v>94</v>
      </c>
      <c r="C121" s="25"/>
      <c r="D121" s="25"/>
      <c r="E121" s="10"/>
      <c r="F121" s="10"/>
      <c r="G121" s="10"/>
      <c r="H121" s="10"/>
      <c r="I121" s="10"/>
      <c r="J121" s="10"/>
      <c r="K121" s="6"/>
    </row>
    <row r="122" spans="2:11">
      <c r="B122" s="14"/>
      <c r="C122" s="25"/>
      <c r="D122" s="25"/>
      <c r="E122" s="10"/>
      <c r="F122" s="10"/>
      <c r="G122" s="10"/>
      <c r="H122" s="10"/>
      <c r="I122" s="10"/>
      <c r="J122" s="10"/>
      <c r="K122" s="6"/>
    </row>
    <row r="123" spans="2:11">
      <c r="B123" s="15" t="str">
        <f>C107</f>
        <v>PRESENTAC.</v>
      </c>
      <c r="C123" s="15" t="s">
        <v>171</v>
      </c>
      <c r="D123" s="24" t="s">
        <v>172</v>
      </c>
      <c r="E123" s="10"/>
      <c r="F123" s="10"/>
      <c r="G123" s="10"/>
      <c r="H123" s="10"/>
      <c r="I123" s="10"/>
      <c r="J123" s="10"/>
      <c r="K123" s="6"/>
    </row>
    <row r="124" spans="2:11">
      <c r="B124" s="50" t="str">
        <f>C109</f>
        <v>Leche funda</v>
      </c>
      <c r="C124" s="17">
        <v>1060000</v>
      </c>
      <c r="D124" s="51">
        <f>C124/C127</f>
        <v>0.70808283233132929</v>
      </c>
      <c r="E124" s="10"/>
      <c r="F124" s="10"/>
      <c r="G124" s="10"/>
      <c r="H124" s="10"/>
      <c r="I124" s="10"/>
      <c r="J124" s="10"/>
      <c r="K124" s="6"/>
    </row>
    <row r="125" spans="2:11">
      <c r="B125" s="50" t="str">
        <f>C110</f>
        <v>Leche cartón</v>
      </c>
      <c r="C125" s="17">
        <v>332000</v>
      </c>
      <c r="D125" s="51">
        <f>C125/C127</f>
        <v>0.22177688710754842</v>
      </c>
      <c r="E125" s="10"/>
      <c r="F125" s="10"/>
      <c r="G125" s="10"/>
      <c r="H125" s="10"/>
      <c r="I125" s="10"/>
      <c r="J125" s="10"/>
      <c r="K125" s="6"/>
    </row>
    <row r="126" spans="2:11">
      <c r="B126" s="50" t="str">
        <f>C111</f>
        <v>Mantequilla</v>
      </c>
      <c r="C126" s="17">
        <v>105000</v>
      </c>
      <c r="D126" s="51">
        <f>C126/C127</f>
        <v>7.0140280561122245E-2</v>
      </c>
      <c r="E126" s="10"/>
      <c r="F126" s="10"/>
      <c r="G126" s="10"/>
      <c r="H126" s="10"/>
      <c r="I126" s="10"/>
      <c r="J126" s="10"/>
      <c r="K126" s="6"/>
    </row>
    <row r="127" spans="2:11">
      <c r="B127" s="52" t="s">
        <v>93</v>
      </c>
      <c r="C127" s="53">
        <f>SUM(C124:C126)</f>
        <v>1497000</v>
      </c>
      <c r="D127" s="51">
        <f>SUM(D124:D126)</f>
        <v>0.99999999999999989</v>
      </c>
      <c r="E127" s="10"/>
      <c r="F127" s="10"/>
      <c r="G127" s="10"/>
      <c r="H127" s="10"/>
      <c r="I127" s="10"/>
      <c r="J127" s="10"/>
      <c r="K127" s="6"/>
    </row>
    <row r="128" spans="2:11">
      <c r="B128" s="46"/>
      <c r="C128" s="45"/>
      <c r="D128" s="10"/>
      <c r="E128" s="10"/>
      <c r="F128" s="10"/>
      <c r="G128" s="10"/>
      <c r="H128" s="10"/>
      <c r="I128" s="10"/>
      <c r="J128" s="10"/>
      <c r="K128" s="6"/>
    </row>
    <row r="129" spans="2:11">
      <c r="B129" s="12" t="s">
        <v>95</v>
      </c>
      <c r="C129" s="10"/>
      <c r="D129" s="10"/>
      <c r="E129" s="10"/>
      <c r="F129" s="10"/>
      <c r="G129" s="10"/>
      <c r="H129" s="10"/>
      <c r="I129" s="10"/>
      <c r="J129" s="10"/>
      <c r="K129" s="6"/>
    </row>
    <row r="130" spans="2:11">
      <c r="B130" s="12"/>
      <c r="C130" s="10"/>
      <c r="D130" s="10"/>
      <c r="E130" s="10"/>
      <c r="F130" s="10"/>
      <c r="G130" s="10"/>
      <c r="H130" s="10"/>
      <c r="I130" s="10"/>
      <c r="J130" s="10"/>
      <c r="K130" s="6"/>
    </row>
    <row r="131" spans="2:11">
      <c r="B131" s="204" t="s">
        <v>16</v>
      </c>
      <c r="C131" s="204"/>
      <c r="D131" s="10"/>
      <c r="E131" s="10"/>
      <c r="F131" s="10"/>
      <c r="G131" s="10"/>
      <c r="H131" s="10"/>
      <c r="I131" s="10"/>
      <c r="J131" s="10"/>
      <c r="K131" s="6"/>
    </row>
    <row r="132" spans="2:11">
      <c r="B132" s="11"/>
      <c r="C132" s="10"/>
      <c r="D132" s="10"/>
      <c r="E132" s="10"/>
      <c r="F132" s="10"/>
      <c r="G132" s="10"/>
      <c r="H132" s="10"/>
      <c r="I132" s="10"/>
      <c r="J132" s="10"/>
      <c r="K132" s="6"/>
    </row>
    <row r="133" spans="2:11">
      <c r="B133" s="15" t="s">
        <v>16</v>
      </c>
      <c r="C133" s="15" t="s">
        <v>173</v>
      </c>
      <c r="D133" s="10"/>
      <c r="E133" s="10"/>
      <c r="F133" s="10"/>
      <c r="G133" s="10"/>
      <c r="H133" s="10"/>
      <c r="I133" s="10"/>
      <c r="J133" s="10"/>
      <c r="K133" s="6"/>
    </row>
    <row r="134" spans="2:11">
      <c r="B134" s="16" t="s">
        <v>175</v>
      </c>
      <c r="C134" s="17">
        <v>5890</v>
      </c>
      <c r="D134" s="10"/>
      <c r="E134" s="10"/>
      <c r="F134" s="10"/>
      <c r="G134" s="10"/>
      <c r="H134" s="10"/>
      <c r="I134" s="10"/>
      <c r="J134" s="10"/>
      <c r="K134" s="6"/>
    </row>
    <row r="135" spans="2:11">
      <c r="B135" s="16" t="s">
        <v>174</v>
      </c>
      <c r="C135" s="17">
        <v>4200</v>
      </c>
      <c r="D135" s="10"/>
      <c r="E135" s="10"/>
      <c r="F135" s="10"/>
      <c r="G135" s="10"/>
      <c r="H135" s="10"/>
      <c r="I135" s="10"/>
      <c r="J135" s="10"/>
      <c r="K135" s="6"/>
    </row>
    <row r="136" spans="2:11">
      <c r="B136" s="16" t="s">
        <v>17</v>
      </c>
      <c r="C136" s="17">
        <v>3800</v>
      </c>
      <c r="D136" s="10"/>
      <c r="E136" s="10"/>
      <c r="F136" s="10"/>
      <c r="G136" s="10"/>
      <c r="H136" s="10"/>
      <c r="I136" s="10"/>
      <c r="J136" s="10"/>
      <c r="K136" s="6"/>
    </row>
    <row r="137" spans="2:11">
      <c r="B137" s="16" t="s">
        <v>18</v>
      </c>
      <c r="C137" s="17">
        <v>700</v>
      </c>
      <c r="D137" s="10"/>
      <c r="E137" s="10"/>
      <c r="F137" s="10"/>
      <c r="G137" s="10"/>
      <c r="H137" s="10"/>
      <c r="I137" s="10"/>
      <c r="J137" s="10"/>
      <c r="K137" s="6"/>
    </row>
    <row r="138" spans="2:11">
      <c r="B138" s="16" t="s">
        <v>176</v>
      </c>
      <c r="C138" s="17">
        <v>1080</v>
      </c>
      <c r="D138" s="10"/>
      <c r="E138" s="10"/>
      <c r="F138" s="10"/>
      <c r="G138" s="10"/>
      <c r="H138" s="10"/>
      <c r="I138" s="10"/>
      <c r="J138" s="10"/>
      <c r="K138" s="6"/>
    </row>
    <row r="139" spans="2:11">
      <c r="B139" s="54" t="s">
        <v>93</v>
      </c>
      <c r="C139" s="55">
        <f>SUM(C134:C138)</f>
        <v>15670</v>
      </c>
      <c r="D139" s="10"/>
      <c r="E139" s="10"/>
      <c r="F139" s="10"/>
      <c r="G139" s="10"/>
      <c r="H139" s="10"/>
      <c r="I139" s="10"/>
      <c r="J139" s="10"/>
      <c r="K139" s="6"/>
    </row>
    <row r="140" spans="2:11">
      <c r="B140" s="11"/>
      <c r="C140" s="10"/>
      <c r="D140" s="10"/>
      <c r="E140" s="10"/>
      <c r="F140" s="10"/>
      <c r="G140" s="10"/>
      <c r="H140" s="10"/>
      <c r="I140" s="10"/>
      <c r="J140" s="10"/>
      <c r="K140" s="6"/>
    </row>
    <row r="141" spans="2:11">
      <c r="B141" s="204" t="s">
        <v>19</v>
      </c>
      <c r="C141" s="204"/>
      <c r="D141" s="204"/>
      <c r="E141" s="204"/>
      <c r="F141" s="204"/>
      <c r="G141" s="204"/>
      <c r="H141" s="204"/>
      <c r="I141" s="204"/>
      <c r="J141" s="204"/>
      <c r="K141" s="6"/>
    </row>
    <row r="142" spans="2:11">
      <c r="B142" s="11"/>
      <c r="C142" s="10"/>
      <c r="D142" s="10"/>
      <c r="E142" s="10"/>
      <c r="F142" s="10"/>
      <c r="G142" s="10"/>
      <c r="H142" s="10"/>
      <c r="I142" s="10"/>
      <c r="J142" s="10"/>
      <c r="K142" s="6"/>
    </row>
    <row r="143" spans="2:11">
      <c r="B143" s="15" t="s">
        <v>177</v>
      </c>
      <c r="C143" s="15" t="s">
        <v>8</v>
      </c>
      <c r="D143" s="15" t="s">
        <v>9</v>
      </c>
      <c r="E143" s="15" t="s">
        <v>178</v>
      </c>
      <c r="F143" s="15" t="s">
        <v>179</v>
      </c>
      <c r="G143" s="15" t="s">
        <v>180</v>
      </c>
      <c r="H143" s="15" t="s">
        <v>181</v>
      </c>
      <c r="I143" s="15" t="s">
        <v>182</v>
      </c>
      <c r="J143" s="15" t="s">
        <v>23</v>
      </c>
      <c r="K143" s="6"/>
    </row>
    <row r="144" spans="2:11">
      <c r="B144" s="16" t="s">
        <v>20</v>
      </c>
      <c r="C144" s="17">
        <v>19950</v>
      </c>
      <c r="D144" s="17">
        <v>9500</v>
      </c>
      <c r="E144" s="17">
        <v>6800</v>
      </c>
      <c r="F144" s="56">
        <v>0</v>
      </c>
      <c r="G144" s="17">
        <v>1500</v>
      </c>
      <c r="H144" s="17">
        <v>200</v>
      </c>
      <c r="I144" s="17">
        <v>400</v>
      </c>
      <c r="J144" s="57">
        <f>C144+D144+E144+F144+G144+H144+I144</f>
        <v>38350</v>
      </c>
      <c r="K144" s="6"/>
    </row>
    <row r="145" spans="2:13">
      <c r="B145" s="16" t="s">
        <v>21</v>
      </c>
      <c r="C145" s="17">
        <v>6450</v>
      </c>
      <c r="D145" s="17">
        <v>3650</v>
      </c>
      <c r="E145" s="56">
        <v>0</v>
      </c>
      <c r="F145" s="56">
        <v>0</v>
      </c>
      <c r="G145" s="56">
        <v>0</v>
      </c>
      <c r="H145" s="56">
        <v>0</v>
      </c>
      <c r="I145" s="56">
        <v>0</v>
      </c>
      <c r="J145" s="57">
        <f>C145+D145+E145+F145+G145+H145+I145</f>
        <v>10100</v>
      </c>
      <c r="K145" s="6"/>
    </row>
    <row r="146" spans="2:13">
      <c r="B146" s="16" t="s">
        <v>22</v>
      </c>
      <c r="C146" s="17">
        <v>4900</v>
      </c>
      <c r="D146" s="17">
        <v>3150</v>
      </c>
      <c r="E146" s="56">
        <v>0</v>
      </c>
      <c r="F146" s="56">
        <v>0</v>
      </c>
      <c r="G146" s="56">
        <v>0</v>
      </c>
      <c r="H146" s="56">
        <v>0</v>
      </c>
      <c r="I146" s="56">
        <v>0</v>
      </c>
      <c r="J146" s="57">
        <f>C146+D146+E146+F146+G146+H146+I146</f>
        <v>8050</v>
      </c>
      <c r="K146" s="6"/>
    </row>
    <row r="147" spans="2:13">
      <c r="B147" s="16" t="s">
        <v>34</v>
      </c>
      <c r="C147" s="17">
        <v>14700</v>
      </c>
      <c r="D147" s="17">
        <v>9700</v>
      </c>
      <c r="E147" s="17">
        <v>1200</v>
      </c>
      <c r="F147" s="17">
        <v>3100</v>
      </c>
      <c r="G147" s="17">
        <v>1500</v>
      </c>
      <c r="H147" s="17">
        <v>300</v>
      </c>
      <c r="I147" s="17">
        <v>200</v>
      </c>
      <c r="J147" s="57">
        <f>C147+D147+E147+F147+G147+H147+I147</f>
        <v>30700</v>
      </c>
      <c r="K147" s="6"/>
    </row>
    <row r="148" spans="2:13">
      <c r="B148" s="20" t="s">
        <v>93</v>
      </c>
      <c r="C148" s="53">
        <v>46000</v>
      </c>
      <c r="D148" s="53">
        <v>26000</v>
      </c>
      <c r="E148" s="53">
        <f>SUM(E144:E147)</f>
        <v>8000</v>
      </c>
      <c r="F148" s="53">
        <f>SUM(F144:F147)</f>
        <v>3100</v>
      </c>
      <c r="G148" s="53">
        <f>SUM(G144:G147)</f>
        <v>3000</v>
      </c>
      <c r="H148" s="53">
        <v>500</v>
      </c>
      <c r="I148" s="53">
        <v>600</v>
      </c>
      <c r="J148" s="58">
        <v>87200</v>
      </c>
      <c r="K148" s="6"/>
    </row>
    <row r="149" spans="2:13">
      <c r="B149" s="59"/>
      <c r="C149" s="60"/>
      <c r="D149" s="60"/>
      <c r="E149" s="60"/>
      <c r="F149" s="60"/>
      <c r="G149" s="60"/>
      <c r="H149" s="60"/>
      <c r="I149" s="60"/>
      <c r="J149" s="61"/>
      <c r="K149" s="6"/>
    </row>
    <row r="150" spans="2:13">
      <c r="B150" s="33"/>
      <c r="C150" s="61"/>
      <c r="D150" s="61"/>
      <c r="E150" s="61"/>
      <c r="F150" s="61"/>
      <c r="G150" s="61"/>
      <c r="H150" s="61"/>
      <c r="I150" s="61"/>
      <c r="J150" s="61"/>
      <c r="K150" s="6"/>
    </row>
    <row r="151" spans="2:13">
      <c r="B151" s="62" t="s">
        <v>183</v>
      </c>
      <c r="C151" s="45"/>
      <c r="D151" s="45"/>
      <c r="E151" s="45"/>
      <c r="F151" s="45"/>
      <c r="G151" s="45"/>
      <c r="H151" s="45"/>
      <c r="I151" s="45"/>
      <c r="J151" s="45"/>
      <c r="K151" s="6"/>
    </row>
    <row r="152" spans="2:13">
      <c r="B152" s="63"/>
      <c r="C152" s="64"/>
      <c r="D152" s="64"/>
      <c r="E152" s="64"/>
      <c r="F152" s="64"/>
      <c r="G152" s="64"/>
      <c r="H152" s="64"/>
      <c r="I152" s="64"/>
      <c r="J152" s="64"/>
      <c r="K152" s="6"/>
    </row>
    <row r="153" spans="2:13">
      <c r="B153" s="12" t="s">
        <v>108</v>
      </c>
      <c r="C153" s="12"/>
      <c r="D153" s="12"/>
      <c r="E153" s="12"/>
      <c r="F153" s="12"/>
      <c r="G153" s="12"/>
      <c r="H153" s="12"/>
      <c r="I153" s="12"/>
      <c r="J153" s="12"/>
      <c r="K153" s="6"/>
    </row>
    <row r="154" spans="2:13">
      <c r="B154" s="12" t="s">
        <v>109</v>
      </c>
      <c r="C154" s="12"/>
      <c r="D154" s="12"/>
      <c r="E154" s="12"/>
      <c r="F154" s="12"/>
      <c r="G154" s="12"/>
      <c r="H154" s="12"/>
      <c r="I154" s="12"/>
      <c r="J154" s="12"/>
      <c r="K154" s="6"/>
    </row>
    <row r="155" spans="2:13">
      <c r="B155" s="12" t="s">
        <v>184</v>
      </c>
      <c r="C155" s="12"/>
      <c r="D155" s="12"/>
      <c r="E155" s="12"/>
      <c r="F155" s="12"/>
      <c r="G155" s="12"/>
      <c r="H155" s="12"/>
      <c r="I155" s="12"/>
      <c r="J155" s="12"/>
      <c r="K155" s="6"/>
    </row>
    <row r="156" spans="2:13">
      <c r="B156" s="12" t="s">
        <v>185</v>
      </c>
      <c r="C156" s="12"/>
      <c r="D156" s="12"/>
      <c r="E156" s="12"/>
      <c r="F156" s="12"/>
      <c r="G156" s="12"/>
      <c r="H156" s="12"/>
      <c r="I156" s="12"/>
      <c r="J156" s="12"/>
      <c r="K156" s="5"/>
      <c r="L156" s="5"/>
      <c r="M156" s="5"/>
    </row>
    <row r="157" spans="2:13">
      <c r="B157" s="12" t="s">
        <v>186</v>
      </c>
      <c r="C157" s="12"/>
      <c r="D157" s="12"/>
      <c r="E157" s="12"/>
      <c r="F157" s="12"/>
      <c r="G157" s="12"/>
      <c r="H157" s="12"/>
      <c r="I157" s="12"/>
      <c r="J157" s="12"/>
      <c r="K157" s="5"/>
      <c r="L157" s="5"/>
      <c r="M157" s="5"/>
    </row>
    <row r="158" spans="2:13">
      <c r="B158" s="12" t="s">
        <v>187</v>
      </c>
      <c r="C158" s="12"/>
      <c r="D158" s="12"/>
      <c r="E158" s="12"/>
      <c r="F158" s="12"/>
      <c r="G158" s="12"/>
      <c r="H158" s="12"/>
      <c r="I158" s="12"/>
      <c r="J158" s="12"/>
      <c r="K158" s="6"/>
    </row>
    <row r="159" spans="2:13" ht="27" customHeight="1">
      <c r="B159" s="10"/>
      <c r="C159" s="10"/>
      <c r="D159" s="10"/>
      <c r="E159" s="10"/>
      <c r="F159" s="10"/>
      <c r="G159" s="10"/>
      <c r="H159" s="10"/>
      <c r="I159" s="10"/>
      <c r="J159" s="10"/>
      <c r="K159" s="6"/>
    </row>
    <row r="160" spans="2:13" hidden="1">
      <c r="B160" s="6"/>
      <c r="C160" s="6"/>
      <c r="D160" s="6"/>
      <c r="E160" s="6"/>
      <c r="F160" s="6"/>
      <c r="G160" s="6"/>
      <c r="H160" s="6"/>
      <c r="I160" s="6"/>
      <c r="J160" s="6"/>
      <c r="K160" s="6"/>
    </row>
    <row r="161" spans="2:11" hidden="1">
      <c r="B161" s="6"/>
      <c r="C161" s="6"/>
      <c r="D161" s="6"/>
      <c r="E161" s="6"/>
      <c r="F161" s="6"/>
      <c r="G161" s="6"/>
      <c r="H161" s="6"/>
      <c r="I161" s="6"/>
      <c r="J161" s="6"/>
      <c r="K161" s="6"/>
    </row>
    <row r="162" spans="2:11" hidden="1">
      <c r="B162" s="6"/>
      <c r="C162" s="6"/>
      <c r="D162" s="6"/>
      <c r="E162" s="6"/>
      <c r="F162" s="6"/>
      <c r="G162" s="6"/>
      <c r="H162" s="6"/>
      <c r="I162" s="6"/>
      <c r="J162" s="6"/>
      <c r="K162" s="6"/>
    </row>
    <row r="163" spans="2:11" hidden="1">
      <c r="B163" s="6"/>
      <c r="C163" s="6"/>
      <c r="D163" s="6"/>
      <c r="E163" s="6"/>
      <c r="F163" s="6"/>
      <c r="G163" s="6"/>
      <c r="H163" s="6"/>
      <c r="I163" s="6"/>
      <c r="J163" s="6"/>
      <c r="K163" s="6"/>
    </row>
    <row r="164" spans="2:11" hidden="1">
      <c r="B164" s="6"/>
      <c r="C164" s="6"/>
      <c r="D164" s="6"/>
      <c r="E164" s="6"/>
      <c r="F164" s="6"/>
      <c r="G164" s="6"/>
      <c r="H164" s="6"/>
      <c r="I164" s="6"/>
      <c r="J164" s="6"/>
      <c r="K164" s="6"/>
    </row>
    <row r="165" spans="2:11" hidden="1">
      <c r="B165" s="6"/>
      <c r="C165" s="6"/>
      <c r="D165" s="6"/>
      <c r="E165" s="6"/>
      <c r="F165" s="6"/>
      <c r="G165" s="6"/>
      <c r="H165" s="6"/>
      <c r="I165" s="6"/>
      <c r="J165" s="6"/>
      <c r="K165" s="6"/>
    </row>
    <row r="166" spans="2:11" hidden="1">
      <c r="B166" s="6"/>
      <c r="C166" s="6"/>
      <c r="D166" s="6"/>
      <c r="E166" s="6"/>
      <c r="F166" s="6"/>
      <c r="G166" s="6"/>
      <c r="H166" s="6"/>
      <c r="I166" s="6"/>
      <c r="J166" s="6"/>
      <c r="K166" s="6"/>
    </row>
    <row r="167" spans="2:11" hidden="1">
      <c r="B167" s="6"/>
      <c r="C167" s="6"/>
      <c r="D167" s="6"/>
      <c r="E167" s="6"/>
      <c r="F167" s="6"/>
      <c r="G167" s="6"/>
      <c r="H167" s="6"/>
      <c r="I167" s="6"/>
      <c r="J167" s="6"/>
      <c r="K167" s="6"/>
    </row>
    <row r="168" spans="2:11" hidden="1">
      <c r="B168" s="6"/>
      <c r="C168" s="6"/>
      <c r="D168" s="6"/>
      <c r="E168" s="6"/>
      <c r="F168" s="6"/>
      <c r="G168" s="6"/>
      <c r="H168" s="6"/>
      <c r="I168" s="6"/>
      <c r="J168" s="6"/>
      <c r="K168" s="6"/>
    </row>
    <row r="169" spans="2:11" hidden="1">
      <c r="B169" s="6"/>
      <c r="C169" s="6"/>
      <c r="D169" s="6"/>
      <c r="E169" s="6"/>
      <c r="F169" s="6"/>
      <c r="G169" s="6"/>
      <c r="H169" s="6"/>
      <c r="I169" s="6"/>
      <c r="J169" s="6"/>
      <c r="K169" s="6"/>
    </row>
    <row r="170" spans="2:11" hidden="1">
      <c r="B170" s="6"/>
      <c r="C170" s="6"/>
      <c r="D170" s="6"/>
      <c r="E170" s="6"/>
      <c r="F170" s="6"/>
      <c r="G170" s="6"/>
      <c r="H170" s="6"/>
      <c r="I170" s="6"/>
      <c r="J170" s="6"/>
      <c r="K170" s="6"/>
    </row>
    <row r="171" spans="2:11" hidden="1">
      <c r="B171" s="6"/>
      <c r="C171" s="6"/>
      <c r="D171" s="6"/>
      <c r="E171" s="6"/>
      <c r="F171" s="6"/>
      <c r="G171" s="6"/>
      <c r="H171" s="6"/>
      <c r="I171" s="6"/>
      <c r="J171" s="6"/>
      <c r="K171" s="6"/>
    </row>
    <row r="172" spans="2:11" hidden="1">
      <c r="B172" s="6"/>
      <c r="C172" s="6"/>
      <c r="D172" s="6"/>
      <c r="E172" s="6"/>
      <c r="F172" s="6"/>
      <c r="G172" s="6"/>
      <c r="H172" s="6"/>
      <c r="I172" s="6"/>
      <c r="J172" s="6"/>
      <c r="K172" s="6"/>
    </row>
    <row r="173" spans="2:11" hidden="1">
      <c r="B173" s="6"/>
      <c r="C173" s="6"/>
      <c r="D173" s="6"/>
      <c r="E173" s="6"/>
      <c r="F173" s="6"/>
      <c r="G173" s="6"/>
      <c r="H173" s="6"/>
      <c r="I173" s="6"/>
      <c r="J173" s="6"/>
      <c r="K173" s="6"/>
    </row>
    <row r="174" spans="2:11" hidden="1">
      <c r="B174" s="6"/>
      <c r="C174" s="6"/>
      <c r="D174" s="6"/>
      <c r="E174" s="6"/>
      <c r="F174" s="6"/>
      <c r="G174" s="6"/>
      <c r="H174" s="6"/>
      <c r="I174" s="6"/>
      <c r="J174" s="6"/>
      <c r="K174" s="6"/>
    </row>
    <row r="175" spans="2:11" hidden="1">
      <c r="B175" s="6"/>
      <c r="C175" s="6"/>
      <c r="D175" s="6"/>
      <c r="E175" s="6"/>
      <c r="F175" s="6"/>
      <c r="G175" s="6"/>
      <c r="H175" s="6"/>
      <c r="I175" s="6"/>
      <c r="J175" s="6"/>
      <c r="K175" s="6"/>
    </row>
    <row r="176" spans="2:11" hidden="1">
      <c r="B176" s="6"/>
      <c r="C176" s="6"/>
      <c r="D176" s="6"/>
      <c r="E176" s="6"/>
      <c r="F176" s="6"/>
      <c r="G176" s="6"/>
      <c r="H176" s="6"/>
      <c r="I176" s="6"/>
      <c r="J176" s="6"/>
      <c r="K176" s="6"/>
    </row>
    <row r="177" spans="2:11" hidden="1">
      <c r="B177" s="6"/>
      <c r="C177" s="6"/>
      <c r="D177" s="6"/>
      <c r="E177" s="6"/>
      <c r="F177" s="6"/>
      <c r="G177" s="6"/>
      <c r="H177" s="6"/>
      <c r="I177" s="6"/>
      <c r="J177" s="6"/>
      <c r="K177" s="6"/>
    </row>
    <row r="178" spans="2:11" hidden="1">
      <c r="B178" s="6"/>
      <c r="C178" s="6"/>
      <c r="D178" s="6"/>
      <c r="E178" s="6"/>
      <c r="F178" s="6"/>
      <c r="G178" s="6"/>
      <c r="H178" s="6"/>
      <c r="I178" s="6"/>
      <c r="J178" s="6"/>
      <c r="K178" s="6"/>
    </row>
    <row r="179" spans="2:11" hidden="1">
      <c r="B179" s="6"/>
      <c r="C179" s="6"/>
      <c r="D179" s="6"/>
      <c r="E179" s="6"/>
      <c r="F179" s="6"/>
      <c r="G179" s="6"/>
      <c r="H179" s="6"/>
      <c r="I179" s="6"/>
      <c r="J179" s="6"/>
      <c r="K179" s="6"/>
    </row>
    <row r="180" spans="2:11" hidden="1">
      <c r="B180" s="6"/>
      <c r="C180" s="6"/>
      <c r="D180" s="6"/>
      <c r="E180" s="6"/>
      <c r="F180" s="6"/>
      <c r="G180" s="6"/>
      <c r="H180" s="6"/>
      <c r="I180" s="6"/>
      <c r="J180" s="6"/>
      <c r="K180" s="6"/>
    </row>
    <row r="181" spans="2:11" hidden="1">
      <c r="B181" s="6"/>
      <c r="C181" s="6"/>
      <c r="D181" s="6"/>
      <c r="E181" s="6"/>
      <c r="F181" s="6"/>
      <c r="G181" s="6"/>
      <c r="H181" s="6"/>
      <c r="I181" s="6"/>
      <c r="J181" s="6"/>
      <c r="K181" s="6"/>
    </row>
    <row r="182" spans="2:11" hidden="1">
      <c r="B182" s="6"/>
      <c r="C182" s="6"/>
      <c r="D182" s="6"/>
      <c r="E182" s="6"/>
      <c r="F182" s="6"/>
      <c r="G182" s="6"/>
      <c r="H182" s="6"/>
      <c r="I182" s="6"/>
      <c r="J182" s="6"/>
      <c r="K182" s="6"/>
    </row>
    <row r="183" spans="2:11" hidden="1">
      <c r="B183" s="6"/>
      <c r="C183" s="6"/>
      <c r="D183" s="6"/>
      <c r="E183" s="6"/>
      <c r="F183" s="6"/>
      <c r="G183" s="6"/>
      <c r="H183" s="6"/>
      <c r="I183" s="6"/>
      <c r="J183" s="6"/>
      <c r="K183" s="6"/>
    </row>
    <row r="184" spans="2:11" hidden="1">
      <c r="B184" s="6"/>
      <c r="C184" s="6"/>
      <c r="D184" s="6"/>
      <c r="E184" s="6"/>
      <c r="F184" s="6"/>
      <c r="G184" s="6"/>
      <c r="H184" s="6"/>
      <c r="I184" s="6"/>
      <c r="J184" s="6"/>
      <c r="K184" s="6"/>
    </row>
    <row r="185" spans="2:11" hidden="1">
      <c r="B185" s="6"/>
      <c r="C185" s="6"/>
      <c r="D185" s="6"/>
      <c r="E185" s="6"/>
      <c r="F185" s="6"/>
      <c r="G185" s="6"/>
      <c r="H185" s="6"/>
      <c r="I185" s="6"/>
      <c r="J185" s="6"/>
      <c r="K185" s="6"/>
    </row>
    <row r="186" spans="2:11" hidden="1">
      <c r="B186" s="6"/>
      <c r="C186" s="6"/>
      <c r="D186" s="6"/>
      <c r="E186" s="6"/>
      <c r="F186" s="6"/>
      <c r="G186" s="6"/>
      <c r="H186" s="6"/>
      <c r="I186" s="6"/>
      <c r="J186" s="6"/>
      <c r="K186" s="6"/>
    </row>
    <row r="187" spans="2:11" hidden="1">
      <c r="B187" s="6"/>
      <c r="C187" s="6"/>
      <c r="D187" s="6"/>
      <c r="E187" s="6"/>
      <c r="F187" s="6"/>
      <c r="G187" s="6"/>
      <c r="H187" s="6"/>
      <c r="I187" s="6"/>
      <c r="J187" s="6"/>
      <c r="K187" s="6"/>
    </row>
    <row r="188" spans="2:11" hidden="1">
      <c r="B188" s="6"/>
      <c r="C188" s="6"/>
      <c r="D188" s="6"/>
      <c r="E188" s="6"/>
      <c r="F188" s="6"/>
      <c r="G188" s="6"/>
      <c r="H188" s="6"/>
      <c r="I188" s="6"/>
      <c r="J188" s="6"/>
      <c r="K188" s="6"/>
    </row>
    <row r="189" spans="2:11" hidden="1">
      <c r="B189" s="6"/>
      <c r="C189" s="6"/>
      <c r="D189" s="6"/>
      <c r="E189" s="6"/>
      <c r="F189" s="6"/>
      <c r="G189" s="6"/>
      <c r="H189" s="6"/>
      <c r="I189" s="6"/>
      <c r="J189" s="6"/>
      <c r="K189" s="6"/>
    </row>
    <row r="190" spans="2:11" hidden="1">
      <c r="B190" s="6"/>
      <c r="C190" s="6"/>
      <c r="D190" s="6"/>
      <c r="E190" s="6"/>
      <c r="F190" s="6"/>
      <c r="G190" s="6"/>
      <c r="H190" s="6"/>
      <c r="I190" s="6"/>
      <c r="J190" s="6"/>
      <c r="K190" s="6"/>
    </row>
    <row r="191" spans="2:11" hidden="1">
      <c r="B191" s="6"/>
      <c r="C191" s="6"/>
      <c r="D191" s="6"/>
      <c r="E191" s="6"/>
      <c r="F191" s="6"/>
      <c r="G191" s="6"/>
      <c r="H191" s="6"/>
      <c r="I191" s="6"/>
      <c r="J191" s="6"/>
      <c r="K191" s="6"/>
    </row>
    <row r="192" spans="2:11" hidden="1">
      <c r="B192" s="6"/>
      <c r="C192" s="6"/>
      <c r="D192" s="6"/>
      <c r="E192" s="6"/>
      <c r="F192" s="6"/>
      <c r="G192" s="6"/>
      <c r="H192" s="6"/>
      <c r="I192" s="6"/>
      <c r="J192" s="6"/>
      <c r="K192" s="6"/>
    </row>
    <row r="193" spans="2:11" hidden="1">
      <c r="B193" s="6"/>
      <c r="C193" s="6"/>
      <c r="D193" s="6"/>
      <c r="E193" s="6"/>
      <c r="F193" s="6"/>
      <c r="G193" s="6"/>
      <c r="H193" s="6"/>
      <c r="I193" s="6"/>
      <c r="J193" s="6"/>
      <c r="K193" s="6"/>
    </row>
    <row r="194" spans="2:11" hidden="1">
      <c r="B194" s="6"/>
      <c r="C194" s="6"/>
      <c r="D194" s="6"/>
      <c r="E194" s="6"/>
      <c r="F194" s="6"/>
      <c r="G194" s="6"/>
      <c r="H194" s="6"/>
      <c r="I194" s="6"/>
      <c r="J194" s="6"/>
      <c r="K194" s="6"/>
    </row>
    <row r="195" spans="2:11" hidden="1"/>
    <row r="196" spans="2:11" hidden="1"/>
  </sheetData>
  <mergeCells count="9">
    <mergeCell ref="B131:C131"/>
    <mergeCell ref="B141:J141"/>
    <mergeCell ref="B1:H1"/>
    <mergeCell ref="B3:H3"/>
    <mergeCell ref="B76:D76"/>
    <mergeCell ref="B94:D94"/>
    <mergeCell ref="B105:E105"/>
    <mergeCell ref="B116:D116"/>
    <mergeCell ref="E103:F103"/>
  </mergeCells>
  <phoneticPr fontId="0" type="noConversion"/>
  <pageMargins left="0.74803149606299213" right="0.74803149606299213" top="0.98425196850393704" bottom="0.98425196850393704" header="0" footer="0"/>
  <pageSetup paperSize="9" scale="9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74"/>
  <sheetViews>
    <sheetView topLeftCell="A145" workbookViewId="0">
      <selection activeCell="B2" sqref="B2:I174"/>
    </sheetView>
  </sheetViews>
  <sheetFormatPr baseColWidth="10" defaultColWidth="0" defaultRowHeight="12.75" zeroHeight="1"/>
  <cols>
    <col min="1" max="1" width="11.42578125" style="8" customWidth="1"/>
    <col min="2" max="2" width="7.7109375" customWidth="1"/>
    <col min="3" max="3" width="28.7109375" customWidth="1"/>
    <col min="4" max="4" width="11.5703125" customWidth="1"/>
    <col min="5" max="5" width="11.42578125" customWidth="1"/>
    <col min="6" max="6" width="12.85546875" bestFit="1" customWidth="1"/>
    <col min="7" max="8" width="11.42578125" customWidth="1"/>
    <col min="9" max="9" width="8.7109375" customWidth="1"/>
    <col min="10" max="10" width="11.42578125" customWidth="1"/>
  </cols>
  <sheetData>
    <row r="1" spans="2:10" ht="25.5" customHeight="1" thickBot="1">
      <c r="B1" s="8"/>
      <c r="C1" s="8"/>
      <c r="D1" s="8"/>
      <c r="E1" s="8"/>
      <c r="F1" s="8"/>
      <c r="G1" s="8"/>
      <c r="H1" s="8"/>
      <c r="I1" s="8"/>
    </row>
    <row r="2" spans="2:10">
      <c r="B2" s="202"/>
      <c r="C2" s="210" t="s">
        <v>78</v>
      </c>
      <c r="D2" s="210"/>
      <c r="E2" s="210"/>
      <c r="F2" s="210"/>
      <c r="G2" s="211"/>
      <c r="H2" s="8"/>
      <c r="I2" s="8"/>
      <c r="J2" s="8"/>
    </row>
    <row r="3" spans="2:10">
      <c r="B3" s="185"/>
      <c r="C3" s="212" t="s">
        <v>230</v>
      </c>
      <c r="D3" s="212"/>
      <c r="E3" s="212"/>
      <c r="F3" s="212"/>
      <c r="G3" s="213"/>
      <c r="H3" s="8"/>
      <c r="I3" s="8"/>
      <c r="J3" s="8"/>
    </row>
    <row r="4" spans="2:10">
      <c r="B4" s="185"/>
      <c r="C4" s="200"/>
      <c r="D4" s="186"/>
      <c r="E4" s="187"/>
      <c r="F4" s="187"/>
      <c r="G4" s="188"/>
      <c r="H4" s="8"/>
      <c r="I4" s="8"/>
      <c r="J4" s="8"/>
    </row>
    <row r="5" spans="2:10" ht="13.5" thickBot="1">
      <c r="B5" s="189"/>
      <c r="C5" s="190"/>
      <c r="D5" s="190"/>
      <c r="E5" s="190"/>
      <c r="F5" s="190" t="s">
        <v>79</v>
      </c>
      <c r="G5" s="191"/>
      <c r="H5" s="8"/>
      <c r="I5" s="8"/>
      <c r="J5" s="8"/>
    </row>
    <row r="6" spans="2:10">
      <c r="B6" s="201" t="s">
        <v>45</v>
      </c>
      <c r="C6" s="193" t="s">
        <v>38</v>
      </c>
      <c r="D6" s="193" t="s">
        <v>231</v>
      </c>
      <c r="E6" s="193" t="s">
        <v>46</v>
      </c>
      <c r="F6" s="193" t="s">
        <v>47</v>
      </c>
      <c r="G6" s="193" t="s">
        <v>48</v>
      </c>
      <c r="H6" s="8"/>
      <c r="I6" s="8"/>
      <c r="J6" s="8"/>
    </row>
    <row r="7" spans="2:10">
      <c r="B7" s="192"/>
      <c r="C7" s="144">
        <v>1</v>
      </c>
      <c r="D7" s="194"/>
      <c r="E7" s="194"/>
      <c r="F7" s="194"/>
      <c r="G7" s="194"/>
      <c r="H7" s="8"/>
      <c r="I7" s="8"/>
      <c r="J7" s="8"/>
    </row>
    <row r="8" spans="2:10">
      <c r="B8" s="129" t="s">
        <v>49</v>
      </c>
      <c r="C8" s="195" t="s">
        <v>232</v>
      </c>
      <c r="D8" s="129"/>
      <c r="E8" s="129"/>
      <c r="F8" s="137">
        <f>E9+E10+E11</f>
        <v>267000</v>
      </c>
      <c r="G8" s="129"/>
      <c r="H8" s="8"/>
      <c r="I8" s="8"/>
      <c r="J8" s="8"/>
    </row>
    <row r="9" spans="2:10">
      <c r="B9" s="196"/>
      <c r="C9" s="129" t="s">
        <v>233</v>
      </c>
      <c r="D9" s="197"/>
      <c r="E9" s="137">
        <v>130000</v>
      </c>
      <c r="F9" s="129"/>
      <c r="G9" s="129"/>
      <c r="H9" s="8"/>
      <c r="I9" s="8"/>
      <c r="J9" s="8"/>
    </row>
    <row r="10" spans="2:10">
      <c r="B10" s="196"/>
      <c r="C10" s="129" t="s">
        <v>234</v>
      </c>
      <c r="D10" s="197"/>
      <c r="E10" s="137">
        <v>89000</v>
      </c>
      <c r="F10" s="129"/>
      <c r="G10" s="129"/>
      <c r="H10" s="8"/>
      <c r="I10" s="8"/>
      <c r="J10" s="8"/>
    </row>
    <row r="11" spans="2:10">
      <c r="B11" s="196"/>
      <c r="C11" s="129" t="s">
        <v>235</v>
      </c>
      <c r="D11" s="197"/>
      <c r="E11" s="137">
        <v>48000</v>
      </c>
      <c r="F11" s="129"/>
      <c r="G11" s="129"/>
      <c r="H11" s="8"/>
      <c r="I11" s="8"/>
      <c r="J11" s="8"/>
    </row>
    <row r="12" spans="2:10">
      <c r="B12" s="196"/>
      <c r="C12" s="129" t="s">
        <v>50</v>
      </c>
      <c r="D12" s="129"/>
      <c r="E12" s="129"/>
      <c r="F12" s="129"/>
      <c r="G12" s="137">
        <v>130000</v>
      </c>
      <c r="H12" s="8"/>
      <c r="I12" s="8"/>
      <c r="J12" s="8"/>
    </row>
    <row r="13" spans="2:10">
      <c r="B13" s="196"/>
      <c r="C13" s="129" t="s">
        <v>236</v>
      </c>
      <c r="D13" s="129"/>
      <c r="E13" s="129"/>
      <c r="F13" s="129"/>
      <c r="G13" s="137">
        <v>89000</v>
      </c>
      <c r="H13" s="8"/>
      <c r="I13" s="8"/>
      <c r="J13" s="8"/>
    </row>
    <row r="14" spans="2:10">
      <c r="B14" s="196"/>
      <c r="C14" s="129" t="s">
        <v>51</v>
      </c>
      <c r="D14" s="129"/>
      <c r="E14" s="129"/>
      <c r="F14" s="129"/>
      <c r="G14" s="137">
        <v>48000</v>
      </c>
      <c r="H14" s="8"/>
      <c r="I14" s="8"/>
      <c r="J14" s="8"/>
    </row>
    <row r="15" spans="2:10">
      <c r="B15" s="196"/>
      <c r="C15" s="145" t="s">
        <v>53</v>
      </c>
      <c r="D15" s="129"/>
      <c r="E15" s="129"/>
      <c r="F15" s="129"/>
      <c r="G15" s="129"/>
      <c r="H15" s="8"/>
      <c r="I15" s="8"/>
      <c r="J15" s="8"/>
    </row>
    <row r="16" spans="2:10">
      <c r="B16" s="196"/>
      <c r="C16" s="144">
        <v>2</v>
      </c>
      <c r="D16" s="129"/>
      <c r="E16" s="129"/>
      <c r="F16" s="129"/>
      <c r="G16" s="129"/>
      <c r="H16" s="8"/>
      <c r="I16" s="8"/>
      <c r="J16" s="8"/>
    </row>
    <row r="17" spans="2:10">
      <c r="B17" s="196"/>
      <c r="C17" s="195" t="s">
        <v>237</v>
      </c>
      <c r="D17" s="129"/>
      <c r="E17" s="129"/>
      <c r="F17" s="136">
        <v>258398.34</v>
      </c>
      <c r="G17" s="129"/>
      <c r="H17" s="8"/>
      <c r="I17" s="8"/>
      <c r="J17" s="8"/>
    </row>
    <row r="18" spans="2:10">
      <c r="B18" s="196"/>
      <c r="C18" s="129" t="s">
        <v>238</v>
      </c>
      <c r="D18" s="129"/>
      <c r="E18" s="129"/>
      <c r="F18" s="129"/>
      <c r="G18" s="136">
        <v>258398.34</v>
      </c>
      <c r="H18" s="8"/>
      <c r="I18" s="8"/>
      <c r="J18" s="8"/>
    </row>
    <row r="19" spans="2:10">
      <c r="B19" s="196"/>
      <c r="C19" s="129" t="s">
        <v>52</v>
      </c>
      <c r="D19" s="129"/>
      <c r="E19" s="129"/>
      <c r="F19" s="129"/>
      <c r="G19" s="129"/>
      <c r="H19" s="8"/>
      <c r="I19" s="8"/>
      <c r="J19" s="8"/>
    </row>
    <row r="20" spans="2:10">
      <c r="B20" s="196"/>
      <c r="C20" s="144">
        <v>3</v>
      </c>
      <c r="D20" s="129"/>
      <c r="E20" s="129"/>
      <c r="F20" s="129"/>
      <c r="G20" s="129"/>
      <c r="H20" s="8"/>
      <c r="I20" s="8"/>
      <c r="J20" s="8"/>
    </row>
    <row r="21" spans="2:10">
      <c r="B21" s="196"/>
      <c r="C21" s="195" t="s">
        <v>237</v>
      </c>
      <c r="D21" s="129"/>
      <c r="E21" s="129"/>
      <c r="F21" s="137">
        <f>E22+E23+E24</f>
        <v>101000</v>
      </c>
      <c r="G21" s="129"/>
      <c r="H21" s="8"/>
      <c r="I21" s="8"/>
      <c r="J21" s="8"/>
    </row>
    <row r="22" spans="2:10">
      <c r="B22" s="196"/>
      <c r="C22" s="129" t="s">
        <v>233</v>
      </c>
      <c r="D22" s="197"/>
      <c r="E22" s="137">
        <v>30000</v>
      </c>
      <c r="F22" s="129"/>
      <c r="G22" s="129"/>
      <c r="H22" s="8"/>
      <c r="I22" s="8"/>
      <c r="J22" s="8"/>
    </row>
    <row r="23" spans="2:10">
      <c r="B23" s="196"/>
      <c r="C23" s="129" t="s">
        <v>234</v>
      </c>
      <c r="D23" s="197"/>
      <c r="E23" s="137">
        <v>45000</v>
      </c>
      <c r="F23" s="129"/>
      <c r="G23" s="129"/>
      <c r="H23" s="8"/>
      <c r="I23" s="8"/>
      <c r="J23" s="8"/>
    </row>
    <row r="24" spans="2:10">
      <c r="B24" s="196"/>
      <c r="C24" s="129" t="s">
        <v>235</v>
      </c>
      <c r="D24" s="197"/>
      <c r="E24" s="137">
        <v>26000</v>
      </c>
      <c r="F24" s="129"/>
      <c r="G24" s="129"/>
      <c r="H24" s="8"/>
      <c r="I24" s="8"/>
      <c r="J24" s="8"/>
    </row>
    <row r="25" spans="2:10">
      <c r="B25" s="196"/>
      <c r="C25" s="129" t="s">
        <v>50</v>
      </c>
      <c r="D25" s="129"/>
      <c r="E25" s="129"/>
      <c r="F25" s="129"/>
      <c r="G25" s="137">
        <v>30000</v>
      </c>
      <c r="H25" s="8"/>
      <c r="I25" s="8"/>
      <c r="J25" s="8"/>
    </row>
    <row r="26" spans="2:10">
      <c r="B26" s="196"/>
      <c r="C26" s="129" t="s">
        <v>236</v>
      </c>
      <c r="D26" s="129"/>
      <c r="E26" s="129"/>
      <c r="F26" s="129"/>
      <c r="G26" s="137">
        <v>45000</v>
      </c>
      <c r="H26" s="8"/>
      <c r="I26" s="8"/>
      <c r="J26" s="8"/>
    </row>
    <row r="27" spans="2:10">
      <c r="B27" s="196"/>
      <c r="C27" s="129" t="s">
        <v>51</v>
      </c>
      <c r="D27" s="129"/>
      <c r="E27" s="129"/>
      <c r="F27" s="129"/>
      <c r="G27" s="137">
        <v>26000</v>
      </c>
      <c r="H27" s="8"/>
      <c r="I27" s="8"/>
      <c r="J27" s="8"/>
    </row>
    <row r="28" spans="2:10">
      <c r="B28" s="196"/>
      <c r="C28" s="145" t="s">
        <v>54</v>
      </c>
      <c r="D28" s="129"/>
      <c r="E28" s="129"/>
      <c r="F28" s="129"/>
      <c r="G28" s="129"/>
      <c r="H28" s="8"/>
      <c r="I28" s="8"/>
      <c r="J28" s="8"/>
    </row>
    <row r="29" spans="2:10">
      <c r="B29" s="196"/>
      <c r="C29" s="144">
        <v>4</v>
      </c>
      <c r="D29" s="129"/>
      <c r="E29" s="129"/>
      <c r="F29" s="129"/>
      <c r="G29" s="129"/>
      <c r="H29" s="8"/>
      <c r="I29" s="8"/>
      <c r="J29" s="8"/>
    </row>
    <row r="30" spans="2:10">
      <c r="B30" s="196"/>
      <c r="C30" s="195" t="s">
        <v>250</v>
      </c>
      <c r="D30" s="129"/>
      <c r="E30" s="129"/>
      <c r="F30" s="136">
        <f>E31+E32+E33</f>
        <v>349454.37</v>
      </c>
      <c r="G30" s="129"/>
      <c r="H30" s="8"/>
      <c r="I30" s="8"/>
      <c r="J30" s="8"/>
    </row>
    <row r="31" spans="2:10">
      <c r="B31" s="196"/>
      <c r="C31" s="129" t="s">
        <v>251</v>
      </c>
      <c r="D31" s="197"/>
      <c r="E31" s="136">
        <v>243698.45</v>
      </c>
      <c r="F31" s="136"/>
      <c r="G31" s="129"/>
      <c r="H31" s="8"/>
      <c r="I31" s="8"/>
      <c r="J31" s="8"/>
    </row>
    <row r="32" spans="2:10">
      <c r="B32" s="196"/>
      <c r="C32" s="129" t="s">
        <v>252</v>
      </c>
      <c r="D32" s="197"/>
      <c r="E32" s="136">
        <v>78167.42</v>
      </c>
      <c r="F32" s="136"/>
      <c r="G32" s="129"/>
      <c r="H32" s="8"/>
      <c r="I32" s="8"/>
      <c r="J32" s="8"/>
    </row>
    <row r="33" spans="2:10">
      <c r="B33" s="196"/>
      <c r="C33" s="129" t="s">
        <v>253</v>
      </c>
      <c r="D33" s="197"/>
      <c r="E33" s="136">
        <v>27588.5</v>
      </c>
      <c r="F33" s="136"/>
      <c r="G33" s="129"/>
      <c r="H33" s="8"/>
      <c r="I33" s="8"/>
      <c r="J33" s="8"/>
    </row>
    <row r="34" spans="2:10">
      <c r="B34" s="196"/>
      <c r="C34" s="129" t="s">
        <v>239</v>
      </c>
      <c r="D34" s="129"/>
      <c r="E34" s="129"/>
      <c r="F34" s="129"/>
      <c r="G34" s="136">
        <v>349454.37</v>
      </c>
      <c r="H34" s="8"/>
      <c r="I34" s="8"/>
      <c r="J34" s="8"/>
    </row>
    <row r="35" spans="2:10">
      <c r="B35" s="196"/>
      <c r="C35" s="129" t="s">
        <v>52</v>
      </c>
      <c r="D35" s="129"/>
      <c r="E35" s="129"/>
      <c r="F35" s="129"/>
      <c r="G35" s="129"/>
      <c r="H35" s="8"/>
      <c r="I35" s="8"/>
      <c r="J35" s="8"/>
    </row>
    <row r="36" spans="2:10">
      <c r="B36" s="196"/>
      <c r="C36" s="144">
        <v>5</v>
      </c>
      <c r="D36" s="129"/>
      <c r="E36" s="129"/>
      <c r="F36" s="129"/>
      <c r="G36" s="129"/>
      <c r="H36" s="8"/>
      <c r="I36" s="8"/>
      <c r="J36" s="8"/>
    </row>
    <row r="37" spans="2:10">
      <c r="B37" s="196"/>
      <c r="C37" s="195" t="s">
        <v>241</v>
      </c>
      <c r="D37" s="129"/>
      <c r="E37" s="129"/>
      <c r="F37" s="137">
        <f>E38+E39+E40</f>
        <v>28000</v>
      </c>
      <c r="G37" s="129"/>
      <c r="H37" s="8"/>
      <c r="I37" s="8"/>
      <c r="J37" s="8"/>
    </row>
    <row r="38" spans="2:10">
      <c r="B38" s="196"/>
      <c r="C38" s="129" t="s">
        <v>233</v>
      </c>
      <c r="D38" s="197"/>
      <c r="E38" s="137">
        <v>5000</v>
      </c>
      <c r="F38" s="129"/>
      <c r="G38" s="129"/>
      <c r="H38" s="8"/>
      <c r="I38" s="8"/>
      <c r="J38" s="8"/>
    </row>
    <row r="39" spans="2:10">
      <c r="B39" s="196"/>
      <c r="C39" s="129" t="s">
        <v>234</v>
      </c>
      <c r="D39" s="197"/>
      <c r="E39" s="137">
        <v>15000</v>
      </c>
      <c r="F39" s="129"/>
      <c r="G39" s="129"/>
      <c r="H39" s="8"/>
      <c r="I39" s="8"/>
      <c r="J39" s="8"/>
    </row>
    <row r="40" spans="2:10">
      <c r="B40" s="196"/>
      <c r="C40" s="129" t="s">
        <v>235</v>
      </c>
      <c r="D40" s="197"/>
      <c r="E40" s="137">
        <v>8000</v>
      </c>
      <c r="F40" s="129"/>
      <c r="G40" s="129"/>
      <c r="H40" s="8"/>
      <c r="I40" s="8"/>
      <c r="J40" s="8"/>
    </row>
    <row r="41" spans="2:10">
      <c r="B41" s="196"/>
      <c r="C41" s="129" t="s">
        <v>50</v>
      </c>
      <c r="D41" s="129"/>
      <c r="E41" s="129"/>
      <c r="F41" s="129"/>
      <c r="G41" s="137">
        <v>5000</v>
      </c>
      <c r="H41" s="8"/>
      <c r="I41" s="8"/>
      <c r="J41" s="8"/>
    </row>
    <row r="42" spans="2:10">
      <c r="B42" s="196"/>
      <c r="C42" s="129" t="s">
        <v>236</v>
      </c>
      <c r="D42" s="129"/>
      <c r="E42" s="129"/>
      <c r="F42" s="129"/>
      <c r="G42" s="137">
        <v>15000</v>
      </c>
      <c r="H42" s="8"/>
      <c r="I42" s="8"/>
      <c r="J42" s="8"/>
    </row>
    <row r="43" spans="2:10">
      <c r="B43" s="196"/>
      <c r="C43" s="129" t="s">
        <v>51</v>
      </c>
      <c r="D43" s="129"/>
      <c r="E43" s="129"/>
      <c r="F43" s="129"/>
      <c r="G43" s="137">
        <v>8000</v>
      </c>
      <c r="H43" s="8"/>
      <c r="I43" s="8"/>
      <c r="J43" s="8"/>
    </row>
    <row r="44" spans="2:10">
      <c r="B44" s="196"/>
      <c r="C44" s="208" t="s">
        <v>55</v>
      </c>
      <c r="D44" s="209"/>
      <c r="E44" s="129"/>
      <c r="F44" s="129"/>
      <c r="G44" s="129"/>
      <c r="H44" s="8"/>
      <c r="I44" s="8"/>
      <c r="J44" s="8"/>
    </row>
    <row r="45" spans="2:10">
      <c r="B45" s="196"/>
      <c r="C45" s="144">
        <v>6</v>
      </c>
      <c r="D45" s="129"/>
      <c r="E45" s="129"/>
      <c r="F45" s="129"/>
      <c r="G45" s="129"/>
      <c r="H45" s="8"/>
      <c r="I45" s="8"/>
      <c r="J45" s="8"/>
    </row>
    <row r="46" spans="2:10">
      <c r="B46" s="196"/>
      <c r="C46" s="195" t="s">
        <v>240</v>
      </c>
      <c r="D46" s="129"/>
      <c r="E46" s="129"/>
      <c r="F46" s="136">
        <f>G47+G48</f>
        <v>271698.45</v>
      </c>
      <c r="G46" s="129"/>
      <c r="H46" s="8"/>
      <c r="I46" s="8"/>
      <c r="J46" s="8"/>
    </row>
    <row r="47" spans="2:10">
      <c r="B47" s="196"/>
      <c r="C47" s="129" t="s">
        <v>265</v>
      </c>
      <c r="D47" s="129"/>
      <c r="E47" s="129"/>
      <c r="F47" s="129"/>
      <c r="G47" s="137">
        <v>28000</v>
      </c>
      <c r="H47" s="8"/>
      <c r="I47" s="8"/>
      <c r="J47" s="8"/>
    </row>
    <row r="48" spans="2:10">
      <c r="B48" s="196"/>
      <c r="C48" s="129" t="s">
        <v>254</v>
      </c>
      <c r="D48" s="129"/>
      <c r="E48" s="129"/>
      <c r="F48" s="129"/>
      <c r="G48" s="136">
        <v>243698.45</v>
      </c>
      <c r="H48" s="8"/>
      <c r="I48" s="8"/>
      <c r="J48" s="8"/>
    </row>
    <row r="49" spans="2:10">
      <c r="B49" s="196"/>
      <c r="C49" s="145" t="s">
        <v>251</v>
      </c>
      <c r="D49" s="129"/>
      <c r="E49" s="136">
        <v>243698.45</v>
      </c>
      <c r="F49" s="129"/>
      <c r="G49" s="129"/>
      <c r="H49" s="8"/>
      <c r="I49" s="8"/>
      <c r="J49" s="8"/>
    </row>
    <row r="50" spans="2:10">
      <c r="B50" s="196"/>
      <c r="C50" s="129" t="s">
        <v>322</v>
      </c>
      <c r="D50" s="198"/>
      <c r="E50" s="146"/>
      <c r="F50" s="198"/>
      <c r="G50" s="129"/>
      <c r="H50" s="8"/>
      <c r="I50" s="8"/>
      <c r="J50" s="8"/>
    </row>
    <row r="51" spans="2:10">
      <c r="B51" s="196"/>
      <c r="C51" s="129" t="s">
        <v>323</v>
      </c>
      <c r="D51" s="198"/>
      <c r="E51" s="146"/>
      <c r="F51" s="198"/>
      <c r="G51" s="129"/>
      <c r="H51" s="8"/>
      <c r="I51" s="8"/>
      <c r="J51" s="8"/>
    </row>
    <row r="52" spans="2:10">
      <c r="B52" s="196"/>
      <c r="C52" s="144">
        <v>7</v>
      </c>
      <c r="D52" s="129"/>
      <c r="E52" s="129"/>
      <c r="F52" s="129"/>
      <c r="G52" s="129"/>
      <c r="H52" s="8"/>
      <c r="I52" s="8"/>
      <c r="J52" s="8"/>
    </row>
    <row r="53" spans="2:10">
      <c r="B53" s="196"/>
      <c r="C53" s="195" t="s">
        <v>242</v>
      </c>
      <c r="D53" s="129"/>
      <c r="E53" s="129"/>
      <c r="F53" s="137">
        <f>E54+E55+E56</f>
        <v>30100</v>
      </c>
      <c r="G53" s="129"/>
      <c r="H53" s="8"/>
      <c r="I53" s="8"/>
      <c r="J53" s="8"/>
    </row>
    <row r="54" spans="2:10">
      <c r="B54" s="196"/>
      <c r="C54" s="129" t="s">
        <v>233</v>
      </c>
      <c r="D54" s="197"/>
      <c r="E54" s="137">
        <v>20000</v>
      </c>
      <c r="F54" s="129"/>
      <c r="G54" s="129"/>
      <c r="H54" s="8"/>
      <c r="I54" s="8"/>
      <c r="J54" s="8"/>
    </row>
    <row r="55" spans="2:10">
      <c r="B55" s="196"/>
      <c r="C55" s="129" t="s">
        <v>234</v>
      </c>
      <c r="D55" s="197"/>
      <c r="E55" s="137">
        <v>7000</v>
      </c>
      <c r="F55" s="129"/>
      <c r="G55" s="129"/>
      <c r="H55" s="8"/>
      <c r="I55" s="8"/>
      <c r="J55" s="8"/>
    </row>
    <row r="56" spans="2:10">
      <c r="B56" s="196"/>
      <c r="C56" s="129" t="s">
        <v>235</v>
      </c>
      <c r="D56" s="197"/>
      <c r="E56" s="137">
        <v>3100</v>
      </c>
      <c r="F56" s="129"/>
      <c r="G56" s="129"/>
      <c r="H56" s="8"/>
      <c r="I56" s="8"/>
      <c r="J56" s="8"/>
    </row>
    <row r="57" spans="2:10">
      <c r="B57" s="196"/>
      <c r="C57" s="129" t="s">
        <v>50</v>
      </c>
      <c r="D57" s="129"/>
      <c r="E57" s="129"/>
      <c r="F57" s="129"/>
      <c r="G57" s="137">
        <v>20000</v>
      </c>
      <c r="H57" s="8"/>
      <c r="I57" s="8"/>
      <c r="J57" s="8"/>
    </row>
    <row r="58" spans="2:10">
      <c r="B58" s="196"/>
      <c r="C58" s="129" t="s">
        <v>236</v>
      </c>
      <c r="D58" s="129"/>
      <c r="E58" s="129"/>
      <c r="F58" s="129"/>
      <c r="G58" s="137">
        <v>7000</v>
      </c>
      <c r="H58" s="8"/>
      <c r="I58" s="8"/>
      <c r="J58" s="8"/>
    </row>
    <row r="59" spans="2:10">
      <c r="B59" s="196"/>
      <c r="C59" s="129" t="s">
        <v>51</v>
      </c>
      <c r="D59" s="129"/>
      <c r="E59" s="129"/>
      <c r="F59" s="129"/>
      <c r="G59" s="137">
        <v>3100</v>
      </c>
      <c r="H59" s="8"/>
      <c r="I59" s="8"/>
      <c r="J59" s="8"/>
    </row>
    <row r="60" spans="2:10">
      <c r="B60" s="196"/>
      <c r="C60" s="208" t="s">
        <v>243</v>
      </c>
      <c r="D60" s="209"/>
      <c r="E60" s="129"/>
      <c r="F60" s="129"/>
      <c r="G60" s="129"/>
      <c r="H60" s="8"/>
      <c r="I60" s="8"/>
      <c r="J60" s="8"/>
    </row>
    <row r="61" spans="2:10">
      <c r="B61" s="196"/>
      <c r="C61" s="144">
        <v>8</v>
      </c>
      <c r="D61" s="129"/>
      <c r="E61" s="129"/>
      <c r="F61" s="129"/>
      <c r="G61" s="129"/>
      <c r="H61" s="8"/>
      <c r="I61" s="8"/>
      <c r="J61" s="8"/>
    </row>
    <row r="62" spans="2:10">
      <c r="B62" s="196"/>
      <c r="C62" s="195" t="s">
        <v>56</v>
      </c>
      <c r="D62" s="129"/>
      <c r="E62" s="129"/>
      <c r="F62" s="137">
        <f>E63+E64+E65</f>
        <v>14000</v>
      </c>
      <c r="G62" s="129"/>
      <c r="H62" s="8"/>
      <c r="I62" s="8"/>
      <c r="J62" s="8"/>
    </row>
    <row r="63" spans="2:10">
      <c r="B63" s="196"/>
      <c r="C63" s="129" t="s">
        <v>233</v>
      </c>
      <c r="D63" s="197"/>
      <c r="E63" s="137">
        <v>6000</v>
      </c>
      <c r="F63" s="129"/>
      <c r="G63" s="129"/>
      <c r="H63" s="8"/>
      <c r="I63" s="8"/>
      <c r="J63" s="8"/>
    </row>
    <row r="64" spans="2:10">
      <c r="B64" s="196"/>
      <c r="C64" s="129" t="s">
        <v>234</v>
      </c>
      <c r="D64" s="197"/>
      <c r="E64" s="137">
        <v>5000</v>
      </c>
      <c r="F64" s="129"/>
      <c r="G64" s="129"/>
      <c r="H64" s="8"/>
      <c r="I64" s="8"/>
      <c r="J64" s="8"/>
    </row>
    <row r="65" spans="2:10">
      <c r="B65" s="196"/>
      <c r="C65" s="129" t="s">
        <v>235</v>
      </c>
      <c r="D65" s="197"/>
      <c r="E65" s="137">
        <v>3000</v>
      </c>
      <c r="F65" s="129"/>
      <c r="G65" s="129"/>
      <c r="H65" s="8"/>
      <c r="I65" s="8"/>
      <c r="J65" s="8"/>
    </row>
    <row r="66" spans="2:10">
      <c r="B66" s="196"/>
      <c r="C66" s="129" t="s">
        <v>50</v>
      </c>
      <c r="D66" s="129"/>
      <c r="E66" s="129"/>
      <c r="F66" s="129"/>
      <c r="G66" s="137">
        <v>6000</v>
      </c>
      <c r="H66" s="8"/>
      <c r="I66" s="8"/>
      <c r="J66" s="8"/>
    </row>
    <row r="67" spans="2:10">
      <c r="B67" s="196"/>
      <c r="C67" s="129" t="s">
        <v>236</v>
      </c>
      <c r="D67" s="129"/>
      <c r="E67" s="129"/>
      <c r="F67" s="129"/>
      <c r="G67" s="137">
        <v>5000</v>
      </c>
      <c r="H67" s="8"/>
      <c r="I67" s="8"/>
      <c r="J67" s="8"/>
    </row>
    <row r="68" spans="2:10">
      <c r="B68" s="196"/>
      <c r="C68" s="129" t="s">
        <v>51</v>
      </c>
      <c r="D68" s="129"/>
      <c r="E68" s="129"/>
      <c r="F68" s="129"/>
      <c r="G68" s="137">
        <v>3000</v>
      </c>
      <c r="H68" s="8"/>
      <c r="I68" s="8"/>
      <c r="J68" s="8"/>
    </row>
    <row r="69" spans="2:10">
      <c r="B69" s="196"/>
      <c r="C69" s="208" t="s">
        <v>58</v>
      </c>
      <c r="D69" s="209"/>
      <c r="E69" s="129"/>
      <c r="F69" s="129"/>
      <c r="G69" s="129"/>
      <c r="H69" s="8"/>
      <c r="I69" s="8"/>
      <c r="J69" s="8"/>
    </row>
    <row r="70" spans="2:10">
      <c r="B70" s="196"/>
      <c r="C70" s="194">
        <v>9</v>
      </c>
      <c r="D70" s="129"/>
      <c r="E70" s="129"/>
      <c r="F70" s="129"/>
      <c r="G70" s="129"/>
      <c r="H70" s="8"/>
      <c r="I70" s="8"/>
      <c r="J70" s="8"/>
    </row>
    <row r="71" spans="2:10">
      <c r="B71" s="196"/>
      <c r="C71" s="195" t="s">
        <v>255</v>
      </c>
      <c r="D71" s="129"/>
      <c r="E71" s="129"/>
      <c r="F71" s="136">
        <f>G72+G73+G74</f>
        <v>122267.42</v>
      </c>
      <c r="G71" s="129"/>
      <c r="H71" s="8"/>
      <c r="I71" s="8"/>
      <c r="J71" s="8"/>
    </row>
    <row r="72" spans="2:10">
      <c r="B72" s="196"/>
      <c r="C72" s="129" t="s">
        <v>244</v>
      </c>
      <c r="D72" s="129"/>
      <c r="E72" s="129"/>
      <c r="F72" s="129"/>
      <c r="G72" s="137">
        <v>30100</v>
      </c>
      <c r="H72" s="8"/>
      <c r="I72" s="8"/>
      <c r="J72" s="8"/>
    </row>
    <row r="73" spans="2:10">
      <c r="B73" s="196"/>
      <c r="C73" s="129" t="s">
        <v>57</v>
      </c>
      <c r="D73" s="129"/>
      <c r="E73" s="129"/>
      <c r="F73" s="129"/>
      <c r="G73" s="137">
        <v>14000</v>
      </c>
      <c r="H73" s="8"/>
      <c r="I73" s="8"/>
      <c r="J73" s="8"/>
    </row>
    <row r="74" spans="2:10">
      <c r="B74" s="196"/>
      <c r="C74" s="129" t="s">
        <v>249</v>
      </c>
      <c r="D74" s="129"/>
      <c r="E74" s="129"/>
      <c r="F74" s="129"/>
      <c r="G74" s="136">
        <v>78167.42</v>
      </c>
      <c r="H74" s="8"/>
      <c r="I74" s="8"/>
      <c r="J74" s="8"/>
    </row>
    <row r="75" spans="2:10">
      <c r="B75" s="196"/>
      <c r="C75" s="129" t="s">
        <v>251</v>
      </c>
      <c r="D75" s="129"/>
      <c r="E75" s="136">
        <v>78167.42</v>
      </c>
      <c r="F75" s="129"/>
      <c r="G75" s="129"/>
      <c r="H75" s="8"/>
      <c r="I75" s="8"/>
      <c r="J75" s="8"/>
    </row>
    <row r="76" spans="2:10">
      <c r="B76" s="196"/>
      <c r="C76" s="129" t="s">
        <v>322</v>
      </c>
      <c r="D76" s="198"/>
      <c r="E76" s="146"/>
      <c r="F76" s="198"/>
      <c r="G76" s="129"/>
      <c r="H76" s="8"/>
      <c r="I76" s="8"/>
      <c r="J76" s="8"/>
    </row>
    <row r="77" spans="2:10">
      <c r="B77" s="196"/>
      <c r="C77" s="129" t="s">
        <v>324</v>
      </c>
      <c r="D77" s="198"/>
      <c r="E77" s="146"/>
      <c r="F77" s="198"/>
      <c r="G77" s="129"/>
      <c r="H77" s="8"/>
      <c r="I77" s="8"/>
      <c r="J77" s="8"/>
    </row>
    <row r="78" spans="2:10">
      <c r="B78" s="196"/>
      <c r="C78" s="144">
        <v>10</v>
      </c>
      <c r="D78" s="129"/>
      <c r="E78" s="129"/>
      <c r="F78" s="129"/>
      <c r="G78" s="129"/>
      <c r="H78" s="8"/>
      <c r="I78" s="8"/>
      <c r="J78" s="8"/>
    </row>
    <row r="79" spans="2:10">
      <c r="B79" s="196"/>
      <c r="C79" s="195" t="s">
        <v>245</v>
      </c>
      <c r="D79" s="129"/>
      <c r="E79" s="129"/>
      <c r="F79" s="129">
        <f>E80+E81+E82</f>
        <v>1600</v>
      </c>
      <c r="G79" s="129"/>
      <c r="H79" s="8"/>
      <c r="I79" s="8"/>
      <c r="J79" s="8"/>
    </row>
    <row r="80" spans="2:10">
      <c r="B80" s="196"/>
      <c r="C80" s="129" t="s">
        <v>233</v>
      </c>
      <c r="D80" s="197"/>
      <c r="E80" s="129">
        <v>400</v>
      </c>
      <c r="F80" s="129"/>
      <c r="G80" s="129"/>
      <c r="H80" s="8"/>
      <c r="I80" s="8"/>
      <c r="J80" s="8"/>
    </row>
    <row r="81" spans="2:10">
      <c r="B81" s="196"/>
      <c r="C81" s="129" t="s">
        <v>234</v>
      </c>
      <c r="D81" s="197"/>
      <c r="E81" s="129">
        <v>700</v>
      </c>
      <c r="F81" s="129"/>
      <c r="G81" s="129"/>
      <c r="H81" s="8"/>
      <c r="I81" s="8"/>
      <c r="J81" s="8"/>
    </row>
    <row r="82" spans="2:10">
      <c r="B82" s="196"/>
      <c r="C82" s="129" t="s">
        <v>235</v>
      </c>
      <c r="D82" s="197"/>
      <c r="E82" s="129">
        <v>500</v>
      </c>
      <c r="F82" s="129"/>
      <c r="G82" s="129"/>
      <c r="H82" s="8"/>
      <c r="I82" s="8"/>
      <c r="J82" s="8"/>
    </row>
    <row r="83" spans="2:10">
      <c r="B83" s="196"/>
      <c r="C83" s="129" t="s">
        <v>50</v>
      </c>
      <c r="D83" s="129"/>
      <c r="E83" s="129"/>
      <c r="F83" s="129"/>
      <c r="G83" s="129">
        <v>400</v>
      </c>
      <c r="H83" s="8"/>
      <c r="I83" s="8"/>
      <c r="J83" s="8"/>
    </row>
    <row r="84" spans="2:10">
      <c r="B84" s="196"/>
      <c r="C84" s="129" t="s">
        <v>236</v>
      </c>
      <c r="D84" s="129"/>
      <c r="E84" s="129"/>
      <c r="F84" s="129"/>
      <c r="G84" s="129">
        <v>700</v>
      </c>
      <c r="H84" s="8"/>
      <c r="I84" s="8"/>
      <c r="J84" s="8"/>
    </row>
    <row r="85" spans="2:10">
      <c r="B85" s="196"/>
      <c r="C85" s="129" t="s">
        <v>51</v>
      </c>
      <c r="D85" s="129"/>
      <c r="E85" s="129"/>
      <c r="F85" s="129"/>
      <c r="G85" s="129">
        <v>500</v>
      </c>
      <c r="H85" s="8"/>
      <c r="I85" s="8"/>
      <c r="J85" s="8"/>
    </row>
    <row r="86" spans="2:10">
      <c r="B86" s="196"/>
      <c r="C86" s="208" t="s">
        <v>59</v>
      </c>
      <c r="D86" s="209"/>
      <c r="E86" s="129"/>
      <c r="F86" s="129"/>
      <c r="G86" s="129"/>
      <c r="H86" s="8"/>
      <c r="I86" s="8"/>
      <c r="J86" s="8"/>
    </row>
    <row r="87" spans="2:10">
      <c r="B87" s="196"/>
      <c r="C87" s="144">
        <v>11</v>
      </c>
      <c r="D87" s="129"/>
      <c r="E87" s="129"/>
      <c r="F87" s="129"/>
      <c r="G87" s="129"/>
      <c r="H87" s="8"/>
      <c r="I87" s="8"/>
      <c r="J87" s="8"/>
    </row>
    <row r="88" spans="2:10">
      <c r="B88" s="196"/>
      <c r="C88" s="195" t="s">
        <v>246</v>
      </c>
      <c r="D88" s="129"/>
      <c r="E88" s="129"/>
      <c r="F88" s="129">
        <f>E89+E90+E91</f>
        <v>1200</v>
      </c>
      <c r="G88" s="129"/>
      <c r="H88" s="8"/>
      <c r="I88" s="8"/>
      <c r="J88" s="8"/>
    </row>
    <row r="89" spans="2:10">
      <c r="B89" s="196"/>
      <c r="C89" s="129" t="s">
        <v>233</v>
      </c>
      <c r="D89" s="197"/>
      <c r="E89" s="129">
        <v>200</v>
      </c>
      <c r="F89" s="129"/>
      <c r="G89" s="129"/>
      <c r="H89" s="8"/>
      <c r="I89" s="8"/>
      <c r="J89" s="8"/>
    </row>
    <row r="90" spans="2:10">
      <c r="B90" s="196"/>
      <c r="C90" s="129" t="s">
        <v>234</v>
      </c>
      <c r="D90" s="197"/>
      <c r="E90" s="129">
        <v>400</v>
      </c>
      <c r="F90" s="129"/>
      <c r="G90" s="129"/>
      <c r="H90" s="8"/>
      <c r="I90" s="8"/>
      <c r="J90" s="8"/>
    </row>
    <row r="91" spans="2:10">
      <c r="B91" s="196"/>
      <c r="C91" s="129" t="s">
        <v>235</v>
      </c>
      <c r="D91" s="197"/>
      <c r="E91" s="129">
        <v>600</v>
      </c>
      <c r="F91" s="129"/>
      <c r="G91" s="129"/>
      <c r="H91" s="8"/>
      <c r="I91" s="8"/>
      <c r="J91" s="8"/>
    </row>
    <row r="92" spans="2:10">
      <c r="B92" s="196"/>
      <c r="C92" s="129" t="s">
        <v>50</v>
      </c>
      <c r="D92" s="129"/>
      <c r="E92" s="129"/>
      <c r="F92" s="129"/>
      <c r="G92" s="129">
        <v>200</v>
      </c>
      <c r="H92" s="8"/>
      <c r="I92" s="8"/>
      <c r="J92" s="8"/>
    </row>
    <row r="93" spans="2:10">
      <c r="B93" s="196"/>
      <c r="C93" s="129" t="s">
        <v>236</v>
      </c>
      <c r="D93" s="129"/>
      <c r="E93" s="129"/>
      <c r="F93" s="129"/>
      <c r="G93" s="129">
        <v>400</v>
      </c>
      <c r="H93" s="8"/>
      <c r="I93" s="8"/>
      <c r="J93" s="8"/>
    </row>
    <row r="94" spans="2:10">
      <c r="B94" s="196"/>
      <c r="C94" s="129" t="s">
        <v>51</v>
      </c>
      <c r="D94" s="129"/>
      <c r="E94" s="129"/>
      <c r="F94" s="129"/>
      <c r="G94" s="129">
        <v>600</v>
      </c>
      <c r="H94" s="8"/>
      <c r="I94" s="8"/>
      <c r="J94" s="8"/>
    </row>
    <row r="95" spans="2:10">
      <c r="B95" s="196"/>
      <c r="C95" s="195" t="s">
        <v>60</v>
      </c>
      <c r="D95" s="129"/>
      <c r="E95" s="129"/>
      <c r="F95" s="129"/>
      <c r="G95" s="129"/>
      <c r="H95" s="8"/>
      <c r="I95" s="8"/>
      <c r="J95" s="8"/>
    </row>
    <row r="96" spans="2:10">
      <c r="B96" s="196"/>
      <c r="C96" s="144">
        <v>12</v>
      </c>
      <c r="D96" s="129"/>
      <c r="E96" s="129"/>
      <c r="F96" s="129"/>
      <c r="G96" s="129"/>
      <c r="H96" s="8"/>
      <c r="I96" s="8"/>
      <c r="J96" s="8"/>
    </row>
    <row r="97" spans="2:10">
      <c r="B97" s="196"/>
      <c r="C97" s="195" t="s">
        <v>256</v>
      </c>
      <c r="D97" s="129"/>
      <c r="E97" s="129"/>
      <c r="F97" s="136">
        <f>G98+G99+G100</f>
        <v>30388.5</v>
      </c>
      <c r="G97" s="129"/>
      <c r="H97" s="8"/>
      <c r="I97" s="8"/>
      <c r="J97" s="8"/>
    </row>
    <row r="98" spans="2:10">
      <c r="B98" s="196"/>
      <c r="C98" s="129" t="s">
        <v>247</v>
      </c>
      <c r="D98" s="129"/>
      <c r="E98" s="129"/>
      <c r="F98" s="129"/>
      <c r="G98" s="137">
        <v>1600</v>
      </c>
      <c r="H98" s="8"/>
      <c r="I98" s="8"/>
      <c r="J98" s="8"/>
    </row>
    <row r="99" spans="2:10">
      <c r="B99" s="196"/>
      <c r="C99" s="129" t="s">
        <v>248</v>
      </c>
      <c r="D99" s="129"/>
      <c r="E99" s="129"/>
      <c r="F99" s="129"/>
      <c r="G99" s="137">
        <v>1200</v>
      </c>
      <c r="H99" s="8"/>
      <c r="I99" s="8"/>
      <c r="J99" s="8"/>
    </row>
    <row r="100" spans="2:10">
      <c r="B100" s="196"/>
      <c r="C100" s="129" t="s">
        <v>249</v>
      </c>
      <c r="D100" s="129"/>
      <c r="E100" s="129"/>
      <c r="F100" s="129"/>
      <c r="G100" s="136">
        <v>27588.5</v>
      </c>
      <c r="H100" s="8"/>
      <c r="I100" s="8"/>
      <c r="J100" s="8"/>
    </row>
    <row r="101" spans="2:10">
      <c r="B101" s="196"/>
      <c r="C101" s="129" t="s">
        <v>251</v>
      </c>
      <c r="D101" s="129"/>
      <c r="E101" s="136">
        <v>27588.5</v>
      </c>
      <c r="F101" s="129"/>
      <c r="G101" s="129"/>
      <c r="H101" s="8"/>
      <c r="I101" s="8"/>
      <c r="J101" s="8"/>
    </row>
    <row r="102" spans="2:10">
      <c r="B102" s="196"/>
      <c r="C102" s="129" t="s">
        <v>322</v>
      </c>
      <c r="D102" s="198"/>
      <c r="E102" s="146"/>
      <c r="F102" s="198"/>
      <c r="G102" s="129"/>
      <c r="H102" s="8"/>
      <c r="I102" s="8"/>
      <c r="J102" s="8"/>
    </row>
    <row r="103" spans="2:10">
      <c r="B103" s="196"/>
      <c r="C103" s="129" t="s">
        <v>324</v>
      </c>
      <c r="D103" s="198"/>
      <c r="E103" s="146"/>
      <c r="F103" s="198"/>
      <c r="G103" s="129"/>
      <c r="H103" s="8"/>
      <c r="I103" s="8"/>
      <c r="J103" s="8"/>
    </row>
    <row r="104" spans="2:10">
      <c r="B104" s="196"/>
      <c r="C104" s="144">
        <v>13</v>
      </c>
      <c r="D104" s="129"/>
      <c r="E104" s="129"/>
      <c r="F104" s="129"/>
      <c r="G104" s="129"/>
      <c r="H104" s="8"/>
      <c r="I104" s="8"/>
      <c r="J104" s="8"/>
    </row>
    <row r="105" spans="2:10">
      <c r="B105" s="196"/>
      <c r="C105" s="195" t="s">
        <v>61</v>
      </c>
      <c r="D105" s="129"/>
      <c r="E105" s="129"/>
      <c r="F105" s="137">
        <v>570800</v>
      </c>
      <c r="G105" s="129"/>
      <c r="H105" s="8"/>
      <c r="I105" s="8"/>
      <c r="J105" s="8"/>
    </row>
    <row r="106" spans="2:10">
      <c r="B106" s="196"/>
      <c r="C106" s="129" t="s">
        <v>257</v>
      </c>
      <c r="D106" s="129"/>
      <c r="E106" s="129"/>
      <c r="F106" s="129"/>
      <c r="G106" s="137">
        <v>570800</v>
      </c>
      <c r="H106" s="8"/>
      <c r="I106" s="8"/>
      <c r="J106" s="8"/>
    </row>
    <row r="107" spans="2:10">
      <c r="B107" s="196"/>
      <c r="C107" s="129" t="s">
        <v>62</v>
      </c>
      <c r="D107" s="129"/>
      <c r="E107" s="129"/>
      <c r="F107" s="129"/>
      <c r="G107" s="129"/>
      <c r="H107" s="8"/>
      <c r="I107" s="8"/>
      <c r="J107" s="8"/>
    </row>
    <row r="108" spans="2:10">
      <c r="B108" s="196"/>
      <c r="C108" s="144">
        <v>14</v>
      </c>
      <c r="D108" s="129"/>
      <c r="E108" s="129"/>
      <c r="F108" s="129"/>
      <c r="G108" s="129"/>
      <c r="H108" s="8"/>
      <c r="I108" s="8"/>
      <c r="J108" s="8"/>
    </row>
    <row r="109" spans="2:10">
      <c r="B109" s="196"/>
      <c r="C109" s="195" t="s">
        <v>1</v>
      </c>
      <c r="D109" s="129"/>
      <c r="E109" s="129"/>
      <c r="F109" s="136">
        <f>G110+G111+G112</f>
        <v>424354.36</v>
      </c>
      <c r="G109" s="129"/>
      <c r="H109" s="8"/>
      <c r="I109" s="8"/>
      <c r="J109" s="8"/>
    </row>
    <row r="110" spans="2:10">
      <c r="B110" s="196"/>
      <c r="C110" s="129" t="s">
        <v>258</v>
      </c>
      <c r="D110" s="129"/>
      <c r="E110" s="129"/>
      <c r="F110" s="129"/>
      <c r="G110" s="136">
        <v>271698.44</v>
      </c>
      <c r="H110" s="8"/>
      <c r="I110" s="8"/>
      <c r="J110" s="8"/>
    </row>
    <row r="111" spans="2:10">
      <c r="B111" s="196"/>
      <c r="C111" s="129" t="s">
        <v>259</v>
      </c>
      <c r="D111" s="129"/>
      <c r="E111" s="129"/>
      <c r="F111" s="129"/>
      <c r="G111" s="136">
        <v>122267.42</v>
      </c>
      <c r="H111" s="8"/>
      <c r="I111" s="8"/>
      <c r="J111" s="8"/>
    </row>
    <row r="112" spans="2:10">
      <c r="B112" s="196"/>
      <c r="C112" s="129" t="s">
        <v>260</v>
      </c>
      <c r="D112" s="129"/>
      <c r="E112" s="129"/>
      <c r="F112" s="129"/>
      <c r="G112" s="199">
        <v>30388.5</v>
      </c>
      <c r="H112" s="8"/>
      <c r="I112" s="8"/>
      <c r="J112" s="8"/>
    </row>
    <row r="113" spans="2:10">
      <c r="B113" s="196"/>
      <c r="C113" s="129" t="s">
        <v>261</v>
      </c>
      <c r="D113" s="129"/>
      <c r="E113" s="129"/>
      <c r="F113" s="129"/>
      <c r="G113" s="129"/>
      <c r="H113" s="8"/>
      <c r="I113" s="8"/>
      <c r="J113" s="8"/>
    </row>
    <row r="114" spans="2:10">
      <c r="B114" s="196"/>
      <c r="C114" s="144">
        <v>15</v>
      </c>
      <c r="D114" s="129"/>
      <c r="E114" s="129"/>
      <c r="F114" s="129"/>
      <c r="G114" s="129"/>
      <c r="H114" s="8"/>
      <c r="I114" s="8"/>
      <c r="J114" s="8"/>
    </row>
    <row r="115" spans="2:10">
      <c r="B115" s="196"/>
      <c r="C115" s="195" t="s">
        <v>63</v>
      </c>
      <c r="D115" s="129"/>
      <c r="E115" s="129"/>
      <c r="F115" s="137">
        <f>E116+E117+E118+E119+E120</f>
        <v>15670</v>
      </c>
      <c r="G115" s="129"/>
      <c r="H115" s="8"/>
      <c r="I115" s="8"/>
      <c r="J115" s="8"/>
    </row>
    <row r="116" spans="2:10">
      <c r="B116" s="196"/>
      <c r="C116" s="129" t="s">
        <v>64</v>
      </c>
      <c r="D116" s="197"/>
      <c r="E116" s="137">
        <v>5890</v>
      </c>
      <c r="F116" s="129"/>
      <c r="G116" s="129"/>
      <c r="H116" s="8"/>
      <c r="I116" s="8"/>
      <c r="J116" s="8"/>
    </row>
    <row r="117" spans="2:10">
      <c r="B117" s="196"/>
      <c r="C117" s="129" t="s">
        <v>262</v>
      </c>
      <c r="D117" s="197"/>
      <c r="E117" s="137">
        <v>4200</v>
      </c>
      <c r="F117" s="129"/>
      <c r="G117" s="129"/>
      <c r="H117" s="8"/>
      <c r="I117" s="8"/>
      <c r="J117" s="8"/>
    </row>
    <row r="118" spans="2:10">
      <c r="B118" s="196"/>
      <c r="C118" s="129" t="s">
        <v>17</v>
      </c>
      <c r="D118" s="197"/>
      <c r="E118" s="137">
        <v>3800</v>
      </c>
      <c r="F118" s="129"/>
      <c r="G118" s="129"/>
      <c r="H118" s="8"/>
      <c r="I118" s="8"/>
      <c r="J118" s="8"/>
    </row>
    <row r="119" spans="2:10">
      <c r="B119" s="196"/>
      <c r="C119" s="129" t="s">
        <v>263</v>
      </c>
      <c r="D119" s="197"/>
      <c r="E119" s="129">
        <v>700</v>
      </c>
      <c r="F119" s="129"/>
      <c r="G119" s="129"/>
      <c r="H119" s="8"/>
      <c r="I119" s="8"/>
      <c r="J119" s="8"/>
    </row>
    <row r="120" spans="2:10">
      <c r="B120" s="196"/>
      <c r="C120" s="129" t="s">
        <v>264</v>
      </c>
      <c r="D120" s="197"/>
      <c r="E120" s="137">
        <v>1080</v>
      </c>
      <c r="F120" s="129"/>
      <c r="G120" s="129"/>
      <c r="H120" s="8"/>
      <c r="I120" s="8"/>
      <c r="J120" s="8"/>
    </row>
    <row r="121" spans="2:10">
      <c r="B121" s="196"/>
      <c r="C121" s="129" t="s">
        <v>65</v>
      </c>
      <c r="D121" s="129"/>
      <c r="E121" s="129"/>
      <c r="F121" s="129"/>
      <c r="G121" s="137">
        <v>15670</v>
      </c>
      <c r="H121" s="8"/>
      <c r="I121" s="8"/>
      <c r="J121" s="8"/>
    </row>
    <row r="122" spans="2:10">
      <c r="B122" s="196"/>
      <c r="C122" s="129" t="s">
        <v>66</v>
      </c>
      <c r="D122" s="129"/>
      <c r="E122" s="129"/>
      <c r="F122" s="129"/>
      <c r="G122" s="129"/>
      <c r="H122" s="8"/>
      <c r="I122" s="8"/>
      <c r="J122" s="8"/>
    </row>
    <row r="123" spans="2:10">
      <c r="B123" s="8"/>
      <c r="C123" s="8"/>
      <c r="D123" s="8"/>
      <c r="E123" s="8"/>
      <c r="F123" s="8"/>
      <c r="G123" s="8"/>
      <c r="H123" s="8"/>
      <c r="I123" s="8"/>
      <c r="J123" s="8"/>
    </row>
    <row r="124" spans="2:10">
      <c r="B124" s="8"/>
      <c r="C124" s="8"/>
      <c r="D124" s="8"/>
      <c r="E124" s="8"/>
      <c r="F124" s="8"/>
      <c r="G124" s="8"/>
      <c r="H124" s="8"/>
      <c r="I124" s="8"/>
      <c r="J124" s="8"/>
    </row>
    <row r="125" spans="2:10">
      <c r="B125" s="8"/>
      <c r="C125" s="9" t="s">
        <v>266</v>
      </c>
      <c r="D125" s="8"/>
      <c r="E125" s="8"/>
      <c r="F125" s="8"/>
      <c r="G125" s="8"/>
      <c r="H125" s="8"/>
      <c r="I125" s="8"/>
      <c r="J125" s="8"/>
    </row>
    <row r="126" spans="2:10">
      <c r="B126" s="8"/>
      <c r="C126" s="8"/>
      <c r="D126" s="8"/>
      <c r="E126" s="8"/>
      <c r="F126" s="8"/>
      <c r="G126" s="8"/>
      <c r="H126" s="8"/>
      <c r="I126" s="8"/>
      <c r="J126" s="8"/>
    </row>
    <row r="127" spans="2:10">
      <c r="B127" s="8"/>
      <c r="C127" s="8" t="s">
        <v>267</v>
      </c>
      <c r="D127" s="8"/>
      <c r="E127" s="8"/>
      <c r="F127" s="8"/>
      <c r="G127" s="8"/>
      <c r="H127" s="8"/>
      <c r="I127" s="8"/>
      <c r="J127" s="8"/>
    </row>
    <row r="128" spans="2:10">
      <c r="B128" s="8"/>
      <c r="C128" s="8"/>
      <c r="D128" s="8"/>
      <c r="E128" s="8"/>
      <c r="F128" s="8"/>
      <c r="G128" s="8"/>
      <c r="H128" s="8"/>
      <c r="I128" s="8"/>
      <c r="J128" s="8"/>
    </row>
    <row r="129" spans="2:10">
      <c r="B129" s="8"/>
      <c r="C129" s="8"/>
      <c r="D129" s="8"/>
      <c r="E129" s="8"/>
      <c r="F129" s="8"/>
      <c r="G129" s="8" t="s">
        <v>70</v>
      </c>
      <c r="H129" s="8"/>
      <c r="I129" s="8"/>
      <c r="J129" s="8"/>
    </row>
    <row r="130" spans="2:10">
      <c r="B130" s="8"/>
      <c r="C130" s="8" t="s">
        <v>67</v>
      </c>
      <c r="D130" s="8"/>
      <c r="E130" s="8"/>
      <c r="F130" s="130">
        <v>570800</v>
      </c>
      <c r="G130" s="131">
        <v>100</v>
      </c>
      <c r="H130" s="8"/>
      <c r="I130" s="8"/>
      <c r="J130" s="8"/>
    </row>
    <row r="131" spans="2:10">
      <c r="B131" s="8"/>
      <c r="C131" s="8" t="s">
        <v>1</v>
      </c>
      <c r="D131" s="8"/>
      <c r="E131" s="8"/>
      <c r="F131" s="130">
        <v>424354.36</v>
      </c>
      <c r="G131" s="131">
        <f>F131/F130</f>
        <v>0.7434379117028731</v>
      </c>
      <c r="H131" s="8"/>
      <c r="I131" s="8"/>
      <c r="J131" s="8"/>
    </row>
    <row r="132" spans="2:10">
      <c r="B132" s="8"/>
      <c r="C132" s="8" t="s">
        <v>68</v>
      </c>
      <c r="D132" s="8"/>
      <c r="E132" s="8"/>
      <c r="F132" s="132">
        <f>F130-F131</f>
        <v>146445.64000000001</v>
      </c>
      <c r="G132" s="131">
        <f>F132/F130</f>
        <v>0.25656208829712684</v>
      </c>
      <c r="H132" s="8"/>
      <c r="I132" s="8"/>
      <c r="J132" s="8"/>
    </row>
    <row r="133" spans="2:10">
      <c r="B133" s="8"/>
      <c r="C133" s="8" t="s">
        <v>2</v>
      </c>
      <c r="D133" s="8"/>
      <c r="E133" s="8"/>
      <c r="F133" s="130">
        <v>15670</v>
      </c>
      <c r="G133" s="131">
        <f>F133/F130</f>
        <v>2.745269796776454E-2</v>
      </c>
      <c r="H133" s="8"/>
      <c r="I133" s="8"/>
      <c r="J133" s="8"/>
    </row>
    <row r="134" spans="2:10">
      <c r="B134" s="8"/>
      <c r="C134" s="8" t="s">
        <v>69</v>
      </c>
      <c r="D134" s="8"/>
      <c r="E134" s="8"/>
      <c r="F134" s="132">
        <f>F132-F133</f>
        <v>130775.64000000001</v>
      </c>
      <c r="G134" s="131">
        <f>F134/F130</f>
        <v>0.22910939032936231</v>
      </c>
      <c r="H134" s="8"/>
      <c r="I134" s="8"/>
      <c r="J134" s="8" t="s">
        <v>0</v>
      </c>
    </row>
    <row r="135" spans="2:10">
      <c r="B135" s="8"/>
      <c r="C135" s="8"/>
      <c r="D135" s="8"/>
      <c r="E135" s="8"/>
      <c r="F135" s="8"/>
      <c r="G135" s="8"/>
      <c r="H135" s="8"/>
      <c r="I135" s="8"/>
      <c r="J135" s="8"/>
    </row>
    <row r="136" spans="2:10">
      <c r="B136" s="8"/>
      <c r="C136" s="8"/>
      <c r="D136" s="8"/>
      <c r="E136" s="8"/>
      <c r="F136" s="8"/>
      <c r="G136" s="8"/>
      <c r="H136" s="8"/>
      <c r="I136" s="8"/>
      <c r="J136" s="8"/>
    </row>
    <row r="137" spans="2:10">
      <c r="B137" s="8"/>
      <c r="C137" s="8" t="s">
        <v>268</v>
      </c>
      <c r="D137" s="8"/>
      <c r="E137" s="8"/>
      <c r="F137" s="8"/>
      <c r="G137" s="8"/>
      <c r="H137" s="8"/>
      <c r="I137" s="8"/>
      <c r="J137" s="8"/>
    </row>
    <row r="138" spans="2:10">
      <c r="B138" s="8"/>
      <c r="C138" s="8" t="s">
        <v>269</v>
      </c>
      <c r="D138" s="8"/>
      <c r="E138" s="8"/>
      <c r="F138" s="8"/>
      <c r="G138" s="8"/>
      <c r="H138" s="8"/>
      <c r="I138" s="8"/>
      <c r="J138" s="8"/>
    </row>
    <row r="139" spans="2:10">
      <c r="B139" s="8"/>
      <c r="C139" s="8" t="s">
        <v>270</v>
      </c>
      <c r="D139" s="8"/>
      <c r="E139" s="8"/>
      <c r="F139" s="8"/>
      <c r="G139" s="8"/>
      <c r="H139" s="8"/>
      <c r="I139" s="8"/>
      <c r="J139" s="8"/>
    </row>
    <row r="140" spans="2:10">
      <c r="B140" s="8"/>
      <c r="C140" s="8"/>
      <c r="D140" s="8"/>
      <c r="E140" s="8"/>
      <c r="F140" s="8"/>
      <c r="G140" s="8"/>
      <c r="H140" s="8"/>
      <c r="I140" s="8"/>
      <c r="J140" s="8"/>
    </row>
    <row r="141" spans="2:10">
      <c r="B141" s="8"/>
      <c r="C141" s="8" t="s">
        <v>289</v>
      </c>
      <c r="D141" s="8"/>
      <c r="E141" s="8"/>
      <c r="F141" s="8"/>
      <c r="G141" s="8"/>
      <c r="H141" s="8"/>
      <c r="I141" s="8"/>
      <c r="J141" s="8"/>
    </row>
    <row r="142" spans="2:10">
      <c r="B142" s="8"/>
      <c r="C142" s="8" t="s">
        <v>271</v>
      </c>
      <c r="D142" s="8"/>
      <c r="E142" s="8"/>
      <c r="F142" s="8"/>
      <c r="G142" s="8"/>
      <c r="H142" s="8"/>
      <c r="I142" s="8"/>
      <c r="J142" s="8"/>
    </row>
    <row r="143" spans="2:10">
      <c r="B143" s="8"/>
      <c r="C143" s="8"/>
      <c r="D143" s="8"/>
      <c r="E143" s="8"/>
      <c r="F143" s="8"/>
      <c r="G143" s="8"/>
      <c r="H143" s="8"/>
      <c r="I143" s="8"/>
      <c r="J143" s="8"/>
    </row>
    <row r="144" spans="2:10">
      <c r="B144" s="8"/>
      <c r="C144" s="8" t="s">
        <v>290</v>
      </c>
      <c r="D144" s="8"/>
      <c r="E144" s="8"/>
      <c r="F144" s="8"/>
      <c r="G144" s="8"/>
      <c r="H144" s="8"/>
      <c r="I144" s="8"/>
      <c r="J144" s="8"/>
    </row>
    <row r="145" spans="2:10">
      <c r="B145" s="8"/>
      <c r="C145" s="8" t="s">
        <v>272</v>
      </c>
      <c r="D145" s="8"/>
      <c r="E145" s="8"/>
      <c r="F145" s="8"/>
      <c r="G145" s="8"/>
      <c r="H145" s="8"/>
      <c r="I145" s="8"/>
      <c r="J145" s="8"/>
    </row>
    <row r="146" spans="2:10">
      <c r="B146" s="8"/>
      <c r="C146" s="8"/>
      <c r="D146" s="8"/>
      <c r="E146" s="8"/>
      <c r="F146" s="8"/>
      <c r="G146" s="8"/>
      <c r="H146" s="8"/>
      <c r="I146" s="8"/>
      <c r="J146" s="8"/>
    </row>
    <row r="147" spans="2:10">
      <c r="B147" s="8"/>
      <c r="C147" s="8"/>
      <c r="D147" s="8"/>
      <c r="E147" s="8"/>
      <c r="F147" s="8"/>
      <c r="G147" s="8"/>
      <c r="H147" s="8"/>
      <c r="I147" s="8"/>
      <c r="J147" s="8"/>
    </row>
    <row r="148" spans="2:10">
      <c r="B148" s="8"/>
      <c r="C148" s="9" t="s">
        <v>273</v>
      </c>
      <c r="D148" s="8"/>
      <c r="E148" s="8"/>
      <c r="F148" s="8"/>
      <c r="G148" s="8"/>
      <c r="H148" s="8"/>
      <c r="I148" s="8"/>
      <c r="J148" s="8"/>
    </row>
    <row r="149" spans="2:10">
      <c r="B149" s="8"/>
      <c r="C149" s="8"/>
      <c r="D149" s="8"/>
      <c r="E149" s="8"/>
      <c r="F149" s="8"/>
      <c r="G149" s="8"/>
      <c r="H149" s="8"/>
      <c r="I149" s="8"/>
      <c r="J149" s="8"/>
    </row>
    <row r="150" spans="2:10">
      <c r="B150" s="8"/>
      <c r="C150" s="8" t="s">
        <v>274</v>
      </c>
      <c r="D150" s="8"/>
      <c r="E150" s="8"/>
      <c r="F150" s="8"/>
      <c r="G150" s="8"/>
      <c r="H150" s="8"/>
      <c r="I150" s="8"/>
      <c r="J150" s="8"/>
    </row>
    <row r="151" spans="2:10">
      <c r="B151" s="8"/>
      <c r="C151" s="8" t="s">
        <v>291</v>
      </c>
      <c r="D151" s="8"/>
      <c r="E151" s="8"/>
      <c r="F151" s="8"/>
      <c r="G151" s="8"/>
      <c r="H151" s="8"/>
      <c r="I151" s="8"/>
      <c r="J151" s="8"/>
    </row>
    <row r="152" spans="2:10">
      <c r="B152" s="8"/>
      <c r="C152" s="8" t="s">
        <v>275</v>
      </c>
      <c r="D152" s="8"/>
      <c r="E152" s="8"/>
      <c r="F152" s="8"/>
      <c r="G152" s="8"/>
      <c r="H152" s="8"/>
      <c r="I152" s="8"/>
      <c r="J152" s="8"/>
    </row>
    <row r="153" spans="2:10" ht="13.5" thickBot="1">
      <c r="B153" s="8"/>
      <c r="C153" s="8"/>
      <c r="D153" s="8"/>
      <c r="E153" s="8"/>
      <c r="F153" s="8"/>
      <c r="G153" s="8"/>
      <c r="H153" s="8"/>
      <c r="I153" s="8"/>
      <c r="J153" s="8"/>
    </row>
    <row r="154" spans="2:10">
      <c r="B154" s="8"/>
      <c r="C154" s="133" t="s">
        <v>71</v>
      </c>
      <c r="D154" s="68" t="s">
        <v>276</v>
      </c>
      <c r="E154" s="134" t="s">
        <v>277</v>
      </c>
      <c r="F154" s="68" t="s">
        <v>278</v>
      </c>
      <c r="G154" s="134" t="s">
        <v>279</v>
      </c>
      <c r="H154" s="68" t="s">
        <v>280</v>
      </c>
      <c r="I154" s="69" t="s">
        <v>281</v>
      </c>
      <c r="J154" s="8"/>
    </row>
    <row r="155" spans="2:10">
      <c r="B155" s="8"/>
      <c r="C155" s="135" t="s">
        <v>72</v>
      </c>
      <c r="D155" s="136">
        <v>271698.45</v>
      </c>
      <c r="E155" s="136">
        <v>9602.9500000000007</v>
      </c>
      <c r="F155" s="136">
        <f>D155+E155</f>
        <v>281301.40000000002</v>
      </c>
      <c r="G155" s="137">
        <v>349800</v>
      </c>
      <c r="H155" s="136">
        <f>G155-F155</f>
        <v>68498.599999999977</v>
      </c>
      <c r="I155" s="138">
        <f>H155/H158</f>
        <v>0.52378719184912337</v>
      </c>
      <c r="J155" s="8"/>
    </row>
    <row r="156" spans="2:10">
      <c r="B156" s="8"/>
      <c r="C156" s="135" t="s">
        <v>73</v>
      </c>
      <c r="D156" s="136">
        <v>122267.42</v>
      </c>
      <c r="E156" s="136">
        <v>4666.96</v>
      </c>
      <c r="F156" s="136">
        <f>D156+E156</f>
        <v>126934.38</v>
      </c>
      <c r="G156" s="137">
        <v>170000</v>
      </c>
      <c r="H156" s="136">
        <f>G156-F156</f>
        <v>43065.619999999995</v>
      </c>
      <c r="I156" s="138">
        <f>H156/H158</f>
        <v>0.3293092145684941</v>
      </c>
      <c r="J156" s="8"/>
    </row>
    <row r="157" spans="2:10">
      <c r="B157" s="8"/>
      <c r="C157" s="135" t="s">
        <v>10</v>
      </c>
      <c r="D157" s="136">
        <v>30388.5</v>
      </c>
      <c r="E157" s="136">
        <v>1400.09</v>
      </c>
      <c r="F157" s="136">
        <f>D157+E157</f>
        <v>31788.59</v>
      </c>
      <c r="G157" s="137">
        <v>51000</v>
      </c>
      <c r="H157" s="136">
        <f>G157-F157</f>
        <v>19211.41</v>
      </c>
      <c r="I157" s="138">
        <f>H157/H158</f>
        <v>0.14690359358238228</v>
      </c>
      <c r="J157" s="8"/>
    </row>
    <row r="158" spans="2:10" ht="13.5" thickBot="1">
      <c r="B158" s="8"/>
      <c r="C158" s="139" t="s">
        <v>74</v>
      </c>
      <c r="D158" s="140">
        <f>SUM(D155:D157)</f>
        <v>424354.37</v>
      </c>
      <c r="E158" s="140">
        <v>15670</v>
      </c>
      <c r="F158" s="140">
        <f>D158+E158</f>
        <v>440024.37</v>
      </c>
      <c r="G158" s="141">
        <f>SUM(G155:G157)</f>
        <v>570800</v>
      </c>
      <c r="H158" s="140">
        <f>G158-F158</f>
        <v>130775.63</v>
      </c>
      <c r="I158" s="142">
        <f>SUM(I155:I157)</f>
        <v>0.99999999999999967</v>
      </c>
      <c r="J158" s="8"/>
    </row>
    <row r="159" spans="2:10">
      <c r="B159" s="8"/>
      <c r="C159" s="8"/>
      <c r="D159" s="8"/>
      <c r="E159" s="8"/>
      <c r="F159" s="8"/>
      <c r="G159" s="8"/>
      <c r="H159" s="8"/>
      <c r="I159" s="8"/>
      <c r="J159" s="8"/>
    </row>
    <row r="160" spans="2:10">
      <c r="B160" s="8"/>
      <c r="C160" s="8" t="s">
        <v>282</v>
      </c>
      <c r="D160" s="8"/>
      <c r="E160" s="8"/>
      <c r="F160" s="8"/>
      <c r="G160" s="8"/>
      <c r="H160" s="8"/>
      <c r="I160" s="8"/>
      <c r="J160" s="8"/>
    </row>
    <row r="161" spans="2:10">
      <c r="B161" s="8"/>
      <c r="C161" s="8" t="s">
        <v>283</v>
      </c>
      <c r="D161" s="8"/>
      <c r="E161" s="8"/>
      <c r="F161" s="8"/>
      <c r="G161" s="8"/>
      <c r="H161" s="8"/>
      <c r="I161" s="8"/>
      <c r="J161" s="8"/>
    </row>
    <row r="162" spans="2:10">
      <c r="B162" s="8"/>
      <c r="C162" s="8" t="s">
        <v>284</v>
      </c>
      <c r="D162" s="8"/>
      <c r="E162" s="8"/>
      <c r="F162" s="8"/>
      <c r="G162" s="8"/>
      <c r="H162" s="8"/>
      <c r="I162" s="8"/>
      <c r="J162" s="8"/>
    </row>
    <row r="163" spans="2:10">
      <c r="B163" s="8"/>
      <c r="C163" s="8"/>
      <c r="D163" s="8"/>
      <c r="E163" s="8"/>
      <c r="F163" s="8"/>
      <c r="G163" s="8"/>
      <c r="H163" s="8"/>
      <c r="I163" s="8"/>
      <c r="J163" s="8"/>
    </row>
    <row r="164" spans="2:10">
      <c r="B164" s="8"/>
      <c r="C164" s="8" t="s">
        <v>285</v>
      </c>
      <c r="D164" s="8"/>
      <c r="E164" s="8"/>
      <c r="F164" s="8"/>
      <c r="G164" s="8"/>
      <c r="H164" s="8"/>
      <c r="I164" s="8"/>
      <c r="J164" s="8"/>
    </row>
    <row r="165" spans="2:10">
      <c r="B165" s="8"/>
      <c r="C165" s="8" t="s">
        <v>286</v>
      </c>
      <c r="D165" s="8"/>
      <c r="E165" s="8"/>
      <c r="F165" s="8"/>
      <c r="G165" s="8"/>
      <c r="H165" s="8"/>
      <c r="I165" s="8"/>
      <c r="J165" s="8"/>
    </row>
    <row r="166" spans="2:10">
      <c r="B166" s="8"/>
      <c r="C166" s="8" t="s">
        <v>287</v>
      </c>
      <c r="D166" s="8"/>
      <c r="E166" s="8"/>
      <c r="F166" s="8"/>
      <c r="G166" s="8"/>
      <c r="H166" s="8"/>
      <c r="I166" s="8"/>
      <c r="J166" s="8"/>
    </row>
    <row r="167" spans="2:10">
      <c r="B167" s="8"/>
      <c r="C167" s="8"/>
      <c r="D167" s="8"/>
      <c r="E167" s="8"/>
      <c r="F167" s="8"/>
      <c r="G167" s="8"/>
      <c r="H167" s="8"/>
      <c r="I167" s="8"/>
      <c r="J167" s="8"/>
    </row>
    <row r="168" spans="2:10">
      <c r="B168" s="8"/>
      <c r="C168" s="9" t="s">
        <v>288</v>
      </c>
      <c r="D168" s="8"/>
      <c r="E168" s="8"/>
      <c r="F168" s="8"/>
      <c r="G168" s="8"/>
      <c r="H168" s="8"/>
      <c r="I168" s="8"/>
      <c r="J168" s="8"/>
    </row>
    <row r="169" spans="2:10">
      <c r="B169" s="8"/>
      <c r="C169" s="8" t="s">
        <v>3</v>
      </c>
      <c r="D169" s="8"/>
      <c r="E169" s="8"/>
      <c r="F169" s="8"/>
      <c r="G169" s="8"/>
      <c r="H169" s="8"/>
      <c r="I169" s="8"/>
      <c r="J169" s="8"/>
    </row>
    <row r="170" spans="2:10">
      <c r="B170" s="8"/>
      <c r="C170" s="8" t="s">
        <v>4</v>
      </c>
      <c r="D170" s="8"/>
      <c r="E170" s="8"/>
      <c r="F170" s="8"/>
      <c r="G170" s="8"/>
      <c r="H170" s="8"/>
      <c r="I170" s="8"/>
      <c r="J170" s="8"/>
    </row>
    <row r="171" spans="2:10">
      <c r="B171" s="8"/>
      <c r="C171" s="8"/>
      <c r="D171" s="8"/>
      <c r="E171" s="8"/>
      <c r="F171" s="8"/>
      <c r="G171" s="8"/>
      <c r="H171" s="8"/>
      <c r="I171" s="8"/>
      <c r="J171" s="8"/>
    </row>
    <row r="172" spans="2:10">
      <c r="B172" s="8"/>
      <c r="C172" s="8"/>
      <c r="D172" s="8"/>
      <c r="E172" s="8"/>
      <c r="F172" s="8"/>
      <c r="G172" s="8"/>
      <c r="H172" s="8"/>
      <c r="I172" s="8"/>
      <c r="J172" s="8"/>
    </row>
    <row r="173" spans="2:10">
      <c r="B173" s="8"/>
      <c r="C173" s="8"/>
      <c r="D173" s="143"/>
      <c r="E173" s="12" t="s">
        <v>5</v>
      </c>
      <c r="F173" s="8"/>
      <c r="G173" s="8"/>
      <c r="H173" s="8"/>
      <c r="I173" s="8"/>
      <c r="J173" s="8"/>
    </row>
    <row r="174" spans="2:10" ht="24.75" customHeight="1">
      <c r="B174" s="8"/>
      <c r="C174" s="8"/>
      <c r="D174" s="8"/>
      <c r="E174" s="8"/>
      <c r="F174" s="8"/>
      <c r="G174" s="8"/>
      <c r="H174" s="8"/>
      <c r="I174" s="8"/>
      <c r="J174" s="8"/>
    </row>
  </sheetData>
  <mergeCells count="6">
    <mergeCell ref="C69:D69"/>
    <mergeCell ref="C86:D86"/>
    <mergeCell ref="C2:G2"/>
    <mergeCell ref="C3:G3"/>
    <mergeCell ref="C44:D44"/>
    <mergeCell ref="C60:D60"/>
  </mergeCells>
  <phoneticPr fontId="15" type="noConversion"/>
  <pageMargins left="0.74803149606299213" right="0.74803149606299213" top="0.98425196850393704" bottom="0.98425196850393704" header="0" footer="0"/>
  <pageSetup paperSize="9" scale="8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G57"/>
  <sheetViews>
    <sheetView tabSelected="1" workbookViewId="0">
      <selection activeCell="B1" sqref="B1:E57"/>
    </sheetView>
  </sheetViews>
  <sheetFormatPr baseColWidth="10" defaultColWidth="0" defaultRowHeight="12.75" zeroHeight="1"/>
  <cols>
    <col min="1" max="1" width="5.5703125" customWidth="1"/>
    <col min="2" max="2" width="57.28515625" customWidth="1"/>
    <col min="3" max="4" width="12.42578125" customWidth="1"/>
    <col min="5" max="5" width="12.5703125" customWidth="1"/>
    <col min="6" max="6" width="16.5703125" hidden="1" customWidth="1"/>
    <col min="7" max="7" width="18" hidden="1" customWidth="1"/>
  </cols>
  <sheetData>
    <row r="1" spans="1:5">
      <c r="A1" s="8"/>
      <c r="B1" s="65"/>
      <c r="C1" s="8"/>
      <c r="D1" s="8"/>
      <c r="E1" s="8"/>
    </row>
    <row r="2" spans="1:5">
      <c r="A2" s="8"/>
      <c r="B2" s="214" t="s">
        <v>188</v>
      </c>
      <c r="C2" s="214"/>
      <c r="D2" s="214"/>
      <c r="E2" s="8"/>
    </row>
    <row r="3" spans="1:5">
      <c r="A3" s="8"/>
      <c r="B3" s="214" t="s">
        <v>189</v>
      </c>
      <c r="C3" s="215"/>
      <c r="D3" s="215"/>
      <c r="E3" s="8"/>
    </row>
    <row r="4" spans="1:5">
      <c r="A4" s="8"/>
      <c r="B4" s="214" t="s">
        <v>129</v>
      </c>
      <c r="C4" s="214"/>
      <c r="D4" s="214"/>
      <c r="E4" s="8"/>
    </row>
    <row r="5" spans="1:5" ht="13.5" thickBot="1">
      <c r="A5" s="8"/>
      <c r="B5" s="216"/>
      <c r="C5" s="216"/>
      <c r="D5" s="216"/>
      <c r="E5" s="8"/>
    </row>
    <row r="6" spans="1:5" ht="15.95" customHeight="1">
      <c r="A6" s="8"/>
      <c r="B6" s="67" t="s">
        <v>38</v>
      </c>
      <c r="C6" s="68" t="s">
        <v>8</v>
      </c>
      <c r="D6" s="69" t="s">
        <v>9</v>
      </c>
      <c r="E6" s="70"/>
    </row>
    <row r="7" spans="1:5" ht="15.95" customHeight="1">
      <c r="A7" s="8"/>
      <c r="B7" s="71" t="s">
        <v>190</v>
      </c>
      <c r="C7" s="36">
        <v>0</v>
      </c>
      <c r="D7" s="72">
        <f>ENUNCIADO!C98</f>
        <v>1550000</v>
      </c>
      <c r="E7" s="70"/>
    </row>
    <row r="8" spans="1:5" ht="15.95" customHeight="1">
      <c r="A8" s="8"/>
      <c r="B8" s="71" t="s">
        <v>43</v>
      </c>
      <c r="C8" s="36">
        <v>0</v>
      </c>
      <c r="D8" s="72">
        <v>0</v>
      </c>
      <c r="E8" s="70"/>
    </row>
    <row r="9" spans="1:5" ht="15.95" customHeight="1">
      <c r="A9" s="8"/>
      <c r="B9" s="71" t="s">
        <v>24</v>
      </c>
      <c r="C9" s="36">
        <v>0</v>
      </c>
      <c r="D9" s="72">
        <v>0</v>
      </c>
      <c r="E9" s="70"/>
    </row>
    <row r="10" spans="1:5" ht="15.95" customHeight="1">
      <c r="A10" s="8"/>
      <c r="B10" s="71" t="s">
        <v>25</v>
      </c>
      <c r="C10" s="36">
        <f>ENUNCIADO!C97</f>
        <v>1600000</v>
      </c>
      <c r="D10" s="36">
        <f>ENUNCIADO!D100</f>
        <v>15000</v>
      </c>
      <c r="E10" s="70"/>
    </row>
    <row r="11" spans="1:5" ht="15.95" customHeight="1" thickBot="1">
      <c r="A11" s="8"/>
      <c r="B11" s="73" t="s">
        <v>26</v>
      </c>
      <c r="C11" s="74">
        <f>SUM(C7:C10)</f>
        <v>1600000</v>
      </c>
      <c r="D11" s="75">
        <f>SUM(D7:D10)</f>
        <v>1565000</v>
      </c>
      <c r="E11" s="70"/>
    </row>
    <row r="12" spans="1:5" ht="15.95" customHeight="1" thickTop="1">
      <c r="A12" s="8"/>
      <c r="B12" s="73"/>
      <c r="C12" s="76"/>
      <c r="D12" s="77"/>
      <c r="E12" s="70"/>
    </row>
    <row r="13" spans="1:5" ht="15.95" customHeight="1">
      <c r="A13" s="8"/>
      <c r="B13" s="73" t="s">
        <v>27</v>
      </c>
      <c r="C13" s="36"/>
      <c r="D13" s="72"/>
      <c r="E13" s="70"/>
    </row>
    <row r="14" spans="1:5" ht="15.95" customHeight="1">
      <c r="A14" s="8"/>
      <c r="B14" s="71" t="s">
        <v>28</v>
      </c>
      <c r="C14" s="36">
        <f>ENUNCIADO!C98</f>
        <v>1550000</v>
      </c>
      <c r="D14" s="72">
        <f>ENUNCIADO!D98</f>
        <v>1520000</v>
      </c>
      <c r="E14" s="70"/>
    </row>
    <row r="15" spans="1:5" ht="15.95" customHeight="1">
      <c r="A15" s="8"/>
      <c r="B15" s="71" t="s">
        <v>29</v>
      </c>
      <c r="C15" s="36">
        <f>ENUNCIADO!C99</f>
        <v>30000</v>
      </c>
      <c r="D15" s="72">
        <f>ENUNCIADO!D99</f>
        <v>10000</v>
      </c>
      <c r="E15" s="70"/>
    </row>
    <row r="16" spans="1:5" ht="15.95" customHeight="1">
      <c r="A16" s="8"/>
      <c r="B16" s="71" t="s">
        <v>31</v>
      </c>
      <c r="C16" s="36">
        <f>ENUNCIADO!C101</f>
        <v>8000</v>
      </c>
      <c r="D16" s="72">
        <f>ENUNCIADO!D102</f>
        <v>4000</v>
      </c>
      <c r="E16" s="70"/>
    </row>
    <row r="17" spans="1:6" ht="15.95" customHeight="1">
      <c r="A17" s="8"/>
      <c r="B17" s="78" t="s">
        <v>30</v>
      </c>
      <c r="C17" s="36">
        <f>ENUNCIADO!C103</f>
        <v>12000</v>
      </c>
      <c r="D17" s="72">
        <f>ENUNCIADO!D103</f>
        <v>31000</v>
      </c>
      <c r="E17" s="70"/>
    </row>
    <row r="18" spans="1:6" ht="15.95" customHeight="1">
      <c r="A18" s="8"/>
      <c r="B18" s="79" t="s">
        <v>35</v>
      </c>
      <c r="C18" s="80">
        <f>C17*ENUNCIADO!E103</f>
        <v>9600</v>
      </c>
      <c r="D18" s="81">
        <f>D17*ENUNCIADO!E103</f>
        <v>24800</v>
      </c>
      <c r="E18" s="82"/>
    </row>
    <row r="19" spans="1:6" ht="15.95" customHeight="1">
      <c r="A19" s="8"/>
      <c r="B19" s="79" t="s">
        <v>191</v>
      </c>
      <c r="C19" s="80">
        <f>C17*ENUNCIADO!E103</f>
        <v>9600</v>
      </c>
      <c r="D19" s="81">
        <f>D17*ENUNCIADO!E103</f>
        <v>24800</v>
      </c>
      <c r="E19" s="82"/>
    </row>
    <row r="20" spans="1:6" ht="15.95" customHeight="1">
      <c r="A20" s="8"/>
      <c r="B20" s="79" t="s">
        <v>36</v>
      </c>
      <c r="C20" s="80">
        <f>C17*ENUNCIADO!E103</f>
        <v>9600</v>
      </c>
      <c r="D20" s="81">
        <f>D17*ENUNCIADO!E103</f>
        <v>24800</v>
      </c>
      <c r="E20" s="82"/>
    </row>
    <row r="21" spans="1:6" ht="15.95" customHeight="1" thickBot="1">
      <c r="A21" s="8"/>
      <c r="B21" s="83" t="s">
        <v>26</v>
      </c>
      <c r="C21" s="74">
        <f>C14+C15+C17+C16</f>
        <v>1600000</v>
      </c>
      <c r="D21" s="75">
        <f>D14+D15+D17+D16</f>
        <v>1565000</v>
      </c>
      <c r="E21" s="70"/>
    </row>
    <row r="22" spans="1:6">
      <c r="A22" s="8"/>
      <c r="B22" s="8"/>
      <c r="C22" s="8"/>
      <c r="D22" s="8"/>
      <c r="E22" s="8"/>
    </row>
    <row r="23" spans="1:6">
      <c r="A23" s="8"/>
      <c r="B23" s="84" t="s">
        <v>192</v>
      </c>
      <c r="C23" s="12"/>
      <c r="D23" s="12"/>
      <c r="E23" s="12"/>
      <c r="F23" s="1"/>
    </row>
    <row r="24" spans="1:6">
      <c r="A24" s="8"/>
      <c r="B24" s="84" t="s">
        <v>110</v>
      </c>
      <c r="C24" s="12"/>
      <c r="D24" s="12"/>
      <c r="E24" s="12"/>
      <c r="F24" s="1"/>
    </row>
    <row r="25" spans="1:6">
      <c r="A25" s="8"/>
      <c r="B25" s="84"/>
      <c r="C25" s="12"/>
      <c r="D25" s="12"/>
      <c r="E25" s="12"/>
      <c r="F25" s="1"/>
    </row>
    <row r="26" spans="1:6">
      <c r="A26" s="8"/>
      <c r="B26" s="84" t="s">
        <v>111</v>
      </c>
      <c r="C26" s="12"/>
      <c r="D26" s="12"/>
      <c r="E26" s="12"/>
      <c r="F26" s="1"/>
    </row>
    <row r="27" spans="1:6">
      <c r="A27" s="8"/>
      <c r="B27" s="84" t="s">
        <v>194</v>
      </c>
      <c r="C27" s="12"/>
      <c r="D27" s="12"/>
      <c r="E27" s="12"/>
      <c r="F27" s="1"/>
    </row>
    <row r="28" spans="1:6">
      <c r="A28" s="8"/>
      <c r="B28" s="84" t="s">
        <v>193</v>
      </c>
      <c r="C28" s="12"/>
      <c r="D28" s="12"/>
      <c r="E28" s="12"/>
      <c r="F28" s="1"/>
    </row>
    <row r="29" spans="1:6">
      <c r="A29" s="8"/>
      <c r="B29" s="84" t="s">
        <v>195</v>
      </c>
      <c r="C29" s="12"/>
      <c r="D29" s="12"/>
      <c r="E29" s="12"/>
      <c r="F29" s="1"/>
    </row>
    <row r="30" spans="1:6">
      <c r="A30" s="8"/>
      <c r="B30" s="84" t="s">
        <v>196</v>
      </c>
      <c r="C30" s="12"/>
      <c r="D30" s="12"/>
      <c r="E30" s="12"/>
      <c r="F30" s="1"/>
    </row>
    <row r="31" spans="1:6">
      <c r="A31" s="8"/>
      <c r="B31" s="84" t="s">
        <v>197</v>
      </c>
      <c r="C31" s="12"/>
      <c r="D31" s="12"/>
      <c r="E31" s="12"/>
      <c r="F31" s="1"/>
    </row>
    <row r="32" spans="1:6">
      <c r="A32" s="8"/>
      <c r="B32" s="84" t="s">
        <v>198</v>
      </c>
      <c r="C32" s="12"/>
      <c r="D32" s="12"/>
      <c r="E32" s="12"/>
      <c r="F32" s="1"/>
    </row>
    <row r="33" spans="1:6">
      <c r="A33" s="8"/>
      <c r="B33" s="84" t="s">
        <v>112</v>
      </c>
      <c r="C33" s="12"/>
      <c r="D33" s="12"/>
      <c r="E33" s="12"/>
      <c r="F33" s="1"/>
    </row>
    <row r="34" spans="1:6">
      <c r="A34" s="8"/>
      <c r="B34" s="84" t="s">
        <v>199</v>
      </c>
      <c r="C34" s="8"/>
      <c r="D34" s="8"/>
      <c r="E34" s="8"/>
    </row>
    <row r="35" spans="1:6">
      <c r="A35" s="8"/>
      <c r="B35" s="84" t="s">
        <v>201</v>
      </c>
      <c r="C35" s="12"/>
      <c r="D35" s="12"/>
      <c r="E35" s="12"/>
      <c r="F35" s="1"/>
    </row>
    <row r="36" spans="1:6">
      <c r="A36" s="8"/>
      <c r="B36" s="84" t="s">
        <v>200</v>
      </c>
      <c r="C36" s="12"/>
      <c r="D36" s="12"/>
      <c r="E36" s="12"/>
      <c r="F36" s="1"/>
    </row>
    <row r="37" spans="1:6">
      <c r="A37" s="8"/>
      <c r="B37" s="84" t="s">
        <v>202</v>
      </c>
      <c r="C37" s="12"/>
      <c r="D37" s="12"/>
      <c r="E37" s="12"/>
      <c r="F37" s="1"/>
    </row>
    <row r="38" spans="1:6">
      <c r="A38" s="8"/>
      <c r="B38" s="84" t="s">
        <v>113</v>
      </c>
      <c r="C38" s="12"/>
      <c r="D38" s="12"/>
      <c r="E38" s="12"/>
      <c r="F38" s="1"/>
    </row>
    <row r="39" spans="1:6">
      <c r="A39" s="8"/>
      <c r="B39" s="84" t="s">
        <v>203</v>
      </c>
      <c r="C39" s="12"/>
      <c r="D39" s="12"/>
      <c r="E39" s="12"/>
      <c r="F39" s="1"/>
    </row>
    <row r="40" spans="1:6">
      <c r="A40" s="8"/>
      <c r="B40" s="84" t="s">
        <v>114</v>
      </c>
      <c r="C40" s="12"/>
      <c r="D40" s="12"/>
      <c r="E40" s="12"/>
      <c r="F40" s="1"/>
    </row>
    <row r="41" spans="1:6">
      <c r="A41" s="8"/>
      <c r="B41" s="84"/>
      <c r="C41" s="12"/>
      <c r="D41" s="12"/>
      <c r="E41" s="12"/>
      <c r="F41" s="1"/>
    </row>
    <row r="42" spans="1:6">
      <c r="A42" s="8"/>
      <c r="B42" s="214" t="s">
        <v>188</v>
      </c>
      <c r="C42" s="214"/>
      <c r="D42" s="8"/>
      <c r="E42" s="8"/>
    </row>
    <row r="43" spans="1:6">
      <c r="A43" s="8"/>
      <c r="B43" s="214" t="s">
        <v>204</v>
      </c>
      <c r="C43" s="214"/>
      <c r="D43" s="8"/>
      <c r="E43" s="8"/>
    </row>
    <row r="44" spans="1:6">
      <c r="A44" s="8"/>
      <c r="B44" s="214" t="s">
        <v>129</v>
      </c>
      <c r="C44" s="214"/>
      <c r="D44" s="8"/>
      <c r="E44" s="8"/>
    </row>
    <row r="45" spans="1:6">
      <c r="A45" s="8"/>
      <c r="B45" s="8"/>
      <c r="C45" s="8"/>
      <c r="D45" s="8"/>
      <c r="E45" s="8"/>
    </row>
    <row r="46" spans="1:6">
      <c r="A46" s="8"/>
      <c r="B46" s="15" t="s">
        <v>8</v>
      </c>
      <c r="C46" s="15" t="s">
        <v>205</v>
      </c>
      <c r="D46" s="25"/>
      <c r="E46" s="8"/>
    </row>
    <row r="47" spans="1:6">
      <c r="A47" s="8"/>
      <c r="B47" s="16" t="s">
        <v>33</v>
      </c>
      <c r="C47" s="85">
        <f>C14+C15+C18</f>
        <v>1589600</v>
      </c>
      <c r="D47" s="8"/>
      <c r="E47" s="8"/>
    </row>
    <row r="48" spans="1:6">
      <c r="A48" s="8"/>
      <c r="B48" s="16" t="s">
        <v>116</v>
      </c>
      <c r="C48" s="85">
        <f>C14+C15+C19</f>
        <v>1589600</v>
      </c>
      <c r="D48" s="8"/>
      <c r="E48" s="8"/>
    </row>
    <row r="49" spans="1:5">
      <c r="A49" s="8"/>
      <c r="B49" s="16" t="s">
        <v>37</v>
      </c>
      <c r="C49" s="85">
        <f>C14+C15+C20</f>
        <v>1589600</v>
      </c>
      <c r="D49" s="8"/>
      <c r="E49" s="8"/>
    </row>
    <row r="50" spans="1:5">
      <c r="A50" s="8"/>
      <c r="B50" s="25" t="s">
        <v>206</v>
      </c>
      <c r="C50" s="25"/>
      <c r="D50" s="8"/>
      <c r="E50" s="8"/>
    </row>
    <row r="51" spans="1:5">
      <c r="A51" s="8"/>
      <c r="B51" s="8"/>
      <c r="C51" s="8"/>
      <c r="D51" s="8"/>
      <c r="E51" s="8"/>
    </row>
    <row r="52" spans="1:5">
      <c r="A52" s="8"/>
      <c r="B52" s="15" t="s">
        <v>9</v>
      </c>
      <c r="C52" s="15" t="str">
        <f>C46</f>
        <v>UNID. TERMIN.</v>
      </c>
      <c r="D52" s="86"/>
      <c r="E52" s="8"/>
    </row>
    <row r="53" spans="1:5">
      <c r="A53" s="8"/>
      <c r="B53" s="16" t="s">
        <v>33</v>
      </c>
      <c r="C53" s="85">
        <f>D14+D15+D16+D18</f>
        <v>1558800</v>
      </c>
      <c r="D53" s="8"/>
      <c r="E53" s="8"/>
    </row>
    <row r="54" spans="1:5">
      <c r="A54" s="8"/>
      <c r="B54" s="16" t="s">
        <v>116</v>
      </c>
      <c r="C54" s="85">
        <f>D14+D15+D16+D19</f>
        <v>1558800</v>
      </c>
      <c r="D54" s="8"/>
      <c r="E54" s="8"/>
    </row>
    <row r="55" spans="1:5">
      <c r="A55" s="8"/>
      <c r="B55" s="16" t="s">
        <v>37</v>
      </c>
      <c r="C55" s="85">
        <f>D14+D15+D16+D20</f>
        <v>1558800</v>
      </c>
      <c r="D55" s="8"/>
      <c r="E55" s="8"/>
    </row>
    <row r="56" spans="1:5">
      <c r="A56" s="8"/>
      <c r="B56" s="25" t="s">
        <v>207</v>
      </c>
      <c r="C56" s="25"/>
      <c r="D56" s="8"/>
      <c r="E56" s="8"/>
    </row>
    <row r="57" spans="1:5" ht="19.5" customHeight="1">
      <c r="A57" s="8"/>
      <c r="B57" s="87"/>
      <c r="C57" s="8"/>
      <c r="D57" s="8"/>
      <c r="E57" s="8"/>
    </row>
  </sheetData>
  <mergeCells count="7">
    <mergeCell ref="B42:C42"/>
    <mergeCell ref="B43:C43"/>
    <mergeCell ref="B44:C44"/>
    <mergeCell ref="B2:D2"/>
    <mergeCell ref="B3:D3"/>
    <mergeCell ref="B4:D4"/>
    <mergeCell ref="B5:D5"/>
  </mergeCells>
  <phoneticPr fontId="0" type="noConversion"/>
  <pageMargins left="0.74803149606299213" right="0.74803149606299213" top="0.98425196850393704" bottom="0.98425196850393704" header="0" footer="0"/>
  <pageSetup paperSize="9" scale="90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G64"/>
  <sheetViews>
    <sheetView tabSelected="1" workbookViewId="0">
      <selection activeCell="B1" sqref="B1:E57"/>
    </sheetView>
  </sheetViews>
  <sheetFormatPr baseColWidth="10" defaultColWidth="0" defaultRowHeight="12.75" zeroHeight="1"/>
  <cols>
    <col min="1" max="1" width="7" style="8" customWidth="1"/>
    <col min="2" max="2" width="41.42578125" customWidth="1"/>
    <col min="3" max="3" width="11.28515625" customWidth="1"/>
    <col min="4" max="4" width="10.85546875" customWidth="1"/>
    <col min="5" max="5" width="9.5703125" customWidth="1"/>
    <col min="6" max="6" width="12.140625" customWidth="1"/>
    <col min="7" max="7" width="15.7109375" customWidth="1"/>
  </cols>
  <sheetData>
    <row r="1" spans="2:7">
      <c r="B1" s="8"/>
      <c r="C1" s="8"/>
      <c r="D1" s="8"/>
      <c r="E1" s="8"/>
      <c r="F1" s="8"/>
      <c r="G1" s="8"/>
    </row>
    <row r="2" spans="2:7">
      <c r="B2" s="214" t="s">
        <v>188</v>
      </c>
      <c r="C2" s="214"/>
      <c r="D2" s="214"/>
      <c r="E2" s="214"/>
      <c r="F2" s="214"/>
      <c r="G2" s="8"/>
    </row>
    <row r="3" spans="2:7">
      <c r="B3" s="214" t="s">
        <v>115</v>
      </c>
      <c r="C3" s="214"/>
      <c r="D3" s="214"/>
      <c r="E3" s="214"/>
      <c r="F3" s="214"/>
      <c r="G3" s="8"/>
    </row>
    <row r="4" spans="2:7">
      <c r="B4" s="214" t="s">
        <v>129</v>
      </c>
      <c r="C4" s="219"/>
      <c r="D4" s="219"/>
      <c r="E4" s="219"/>
      <c r="F4" s="219"/>
      <c r="G4" s="8"/>
    </row>
    <row r="5" spans="2:7">
      <c r="B5" s="88"/>
      <c r="C5" s="88"/>
      <c r="D5" s="88"/>
      <c r="E5" s="88"/>
      <c r="F5" s="88"/>
      <c r="G5" s="8"/>
    </row>
    <row r="6" spans="2:7" ht="13.5" thickBot="1">
      <c r="B6" s="88"/>
      <c r="C6" s="88"/>
      <c r="D6" s="88"/>
      <c r="E6" s="88"/>
      <c r="F6" s="88"/>
      <c r="G6" s="8"/>
    </row>
    <row r="7" spans="2:7" ht="13.5" thickBot="1">
      <c r="B7" s="220" t="s">
        <v>38</v>
      </c>
      <c r="C7" s="222" t="s">
        <v>8</v>
      </c>
      <c r="D7" s="218"/>
      <c r="E7" s="217" t="s">
        <v>9</v>
      </c>
      <c r="F7" s="218"/>
      <c r="G7" s="8"/>
    </row>
    <row r="8" spans="2:7" ht="13.5" thickBot="1">
      <c r="B8" s="221"/>
      <c r="C8" s="89" t="s">
        <v>126</v>
      </c>
      <c r="D8" s="90" t="s">
        <v>127</v>
      </c>
      <c r="E8" s="91" t="s">
        <v>128</v>
      </c>
      <c r="F8" s="92" t="s">
        <v>127</v>
      </c>
      <c r="G8" s="12"/>
    </row>
    <row r="9" spans="2:7">
      <c r="B9" s="93" t="s">
        <v>120</v>
      </c>
      <c r="C9" s="94"/>
      <c r="D9" s="95"/>
      <c r="E9" s="96"/>
      <c r="F9" s="94"/>
      <c r="G9" s="8"/>
    </row>
    <row r="10" spans="2:7">
      <c r="B10" s="97" t="s">
        <v>119</v>
      </c>
      <c r="C10" s="98"/>
      <c r="D10" s="99"/>
      <c r="E10" s="100"/>
      <c r="F10" s="98"/>
      <c r="G10" s="8"/>
    </row>
    <row r="11" spans="2:7">
      <c r="B11" s="78" t="s">
        <v>208</v>
      </c>
      <c r="C11" s="98">
        <v>0</v>
      </c>
      <c r="D11" s="99">
        <v>0</v>
      </c>
      <c r="E11" s="100">
        <f>C24</f>
        <v>258398.3392048314</v>
      </c>
      <c r="F11" s="101">
        <f>D24</f>
        <v>0.1667086059386009</v>
      </c>
      <c r="G11" s="8"/>
    </row>
    <row r="12" spans="2:7" ht="13.5" thickBot="1">
      <c r="B12" s="102" t="s">
        <v>209</v>
      </c>
      <c r="C12" s="103">
        <v>0</v>
      </c>
      <c r="D12" s="104">
        <v>0</v>
      </c>
      <c r="E12" s="105">
        <v>0</v>
      </c>
      <c r="F12" s="106">
        <v>0</v>
      </c>
      <c r="G12" s="8"/>
    </row>
    <row r="13" spans="2:7" ht="13.5" thickBot="1">
      <c r="B13" s="107" t="s">
        <v>121</v>
      </c>
      <c r="C13" s="108">
        <f>SUM(C11:C12)</f>
        <v>0</v>
      </c>
      <c r="D13" s="108">
        <f>SUM(D11:D12)</f>
        <v>0</v>
      </c>
      <c r="E13" s="108">
        <f>SUM(E11:E12)</f>
        <v>258398.3392048314</v>
      </c>
      <c r="F13" s="109">
        <f>SUM(F11:F12)</f>
        <v>0.1667086059386009</v>
      </c>
      <c r="G13" s="8"/>
    </row>
    <row r="14" spans="2:7">
      <c r="B14" s="110" t="s">
        <v>210</v>
      </c>
      <c r="C14" s="111">
        <v>0</v>
      </c>
      <c r="D14" s="112">
        <v>0</v>
      </c>
      <c r="E14" s="113"/>
      <c r="F14" s="114"/>
      <c r="G14" s="8"/>
    </row>
    <row r="15" spans="2:7" ht="13.5" thickBot="1">
      <c r="B15" s="110" t="s">
        <v>32</v>
      </c>
      <c r="C15" s="115">
        <v>0</v>
      </c>
      <c r="D15" s="116">
        <v>0</v>
      </c>
      <c r="E15" s="113"/>
      <c r="F15" s="114">
        <f>F16-F13</f>
        <v>-1.5978460633092606E-3</v>
      </c>
      <c r="G15" s="8"/>
    </row>
    <row r="16" spans="2:7" ht="13.5" thickBot="1">
      <c r="B16" s="117" t="s">
        <v>122</v>
      </c>
      <c r="C16" s="108">
        <f>C13-C15</f>
        <v>0</v>
      </c>
      <c r="D16" s="108">
        <f>D13-D15</f>
        <v>0</v>
      </c>
      <c r="E16" s="108">
        <f>E13-E15</f>
        <v>258398.3392048314</v>
      </c>
      <c r="F16" s="109">
        <f>E16/1565000</f>
        <v>0.16511075987529164</v>
      </c>
      <c r="G16" s="8"/>
    </row>
    <row r="17" spans="2:7">
      <c r="B17" s="93" t="s">
        <v>211</v>
      </c>
      <c r="C17" s="94"/>
      <c r="D17" s="95"/>
      <c r="E17" s="96"/>
      <c r="F17" s="94"/>
      <c r="G17" s="8"/>
    </row>
    <row r="18" spans="2:7">
      <c r="B18" s="78" t="s">
        <v>33</v>
      </c>
      <c r="C18" s="98">
        <f>ENUNCIADO!C70</f>
        <v>130000</v>
      </c>
      <c r="D18" s="118">
        <f>C18/(1550000+30000+9600)</f>
        <v>8.1781580271766477E-2</v>
      </c>
      <c r="E18" s="100">
        <f>ENUNCIADO!D70</f>
        <v>30000</v>
      </c>
      <c r="F18" s="101">
        <f>E18/'INF. CANTIDADES'!C53</f>
        <v>1.924557351809084E-2</v>
      </c>
      <c r="G18" s="8"/>
    </row>
    <row r="19" spans="2:7">
      <c r="B19" s="78" t="s">
        <v>116</v>
      </c>
      <c r="C19" s="98">
        <f>ENUNCIADO!C71</f>
        <v>89000</v>
      </c>
      <c r="D19" s="118">
        <f>C19/'INF. CANTIDADES'!C48</f>
        <v>5.598892803220936E-2</v>
      </c>
      <c r="E19" s="100">
        <f>ENUNCIADO!D71</f>
        <v>45000</v>
      </c>
      <c r="F19" s="101">
        <f>E19/'INF. CANTIDADES'!C54</f>
        <v>2.8868360277136258E-2</v>
      </c>
      <c r="G19" s="8"/>
    </row>
    <row r="20" spans="2:7" ht="13.5" thickBot="1">
      <c r="B20" s="102" t="s">
        <v>117</v>
      </c>
      <c r="C20" s="103">
        <f>ENUNCIADO!C72</f>
        <v>46000</v>
      </c>
      <c r="D20" s="119">
        <f>C20/'INF. CANTIDADES'!C49</f>
        <v>2.8938097634625064E-2</v>
      </c>
      <c r="E20" s="105">
        <f>ENUNCIADO!D72</f>
        <v>26000</v>
      </c>
      <c r="F20" s="106">
        <f>E20/'INF. CANTIDADES'!C55</f>
        <v>1.667949704901206E-2</v>
      </c>
      <c r="G20" s="8"/>
    </row>
    <row r="21" spans="2:7" ht="13.5" thickBot="1">
      <c r="B21" s="117" t="s">
        <v>123</v>
      </c>
      <c r="C21" s="108">
        <f>SUM(C18:C20)</f>
        <v>265000</v>
      </c>
      <c r="D21" s="120">
        <f>SUM(D18:D20)</f>
        <v>0.1667086059386009</v>
      </c>
      <c r="E21" s="121">
        <f>SUM(E18:E20)</f>
        <v>101000</v>
      </c>
      <c r="F21" s="109">
        <f>SUM(F18:F20)</f>
        <v>6.4793430844239164E-2</v>
      </c>
      <c r="G21" s="8"/>
    </row>
    <row r="22" spans="2:7" ht="13.5" thickBot="1">
      <c r="B22" s="117" t="s">
        <v>124</v>
      </c>
      <c r="C22" s="108">
        <f>C21+C16</f>
        <v>265000</v>
      </c>
      <c r="D22" s="120">
        <f>D21+D16</f>
        <v>0.1667086059386009</v>
      </c>
      <c r="E22" s="122">
        <f>E21+E16</f>
        <v>359398.3392048314</v>
      </c>
      <c r="F22" s="123">
        <f>F21+F16</f>
        <v>0.2299041907195308</v>
      </c>
      <c r="G22" s="8"/>
    </row>
    <row r="23" spans="2:7">
      <c r="B23" s="93" t="s">
        <v>125</v>
      </c>
      <c r="C23" s="94"/>
      <c r="D23" s="95"/>
      <c r="E23" s="96"/>
      <c r="F23" s="94"/>
      <c r="G23" s="8"/>
    </row>
    <row r="24" spans="2:7">
      <c r="B24" s="78" t="s">
        <v>28</v>
      </c>
      <c r="C24" s="98">
        <f>'INF. CANTIDADES'!C14*'INF. COSTOS PROD.'!D24</f>
        <v>258398.3392048314</v>
      </c>
      <c r="D24" s="118">
        <f>D22</f>
        <v>0.1667086059386009</v>
      </c>
      <c r="E24" s="100">
        <f>1520000*F22</f>
        <v>349454.36989368685</v>
      </c>
      <c r="F24" s="101">
        <f>F22</f>
        <v>0.2299041907195308</v>
      </c>
      <c r="G24" s="8"/>
    </row>
    <row r="25" spans="2:7">
      <c r="B25" s="78" t="s">
        <v>29</v>
      </c>
      <c r="C25" s="98">
        <f>'INF. CANTIDADES'!C15*D25</f>
        <v>5001.2581781580275</v>
      </c>
      <c r="D25" s="118">
        <f>D24</f>
        <v>0.1667086059386009</v>
      </c>
      <c r="E25" s="100">
        <f>10000*F22</f>
        <v>2299.0419071953079</v>
      </c>
      <c r="F25" s="101">
        <f>F22</f>
        <v>0.2299041907195308</v>
      </c>
      <c r="G25" s="8"/>
    </row>
    <row r="26" spans="2:7">
      <c r="B26" s="78" t="s">
        <v>76</v>
      </c>
      <c r="C26" s="98">
        <f>C27+C31</f>
        <v>1600.4026170105687</v>
      </c>
      <c r="D26" s="124"/>
      <c r="E26" s="100">
        <f>E27+E31</f>
        <v>6725.3106410711725</v>
      </c>
      <c r="F26" s="125"/>
      <c r="G26" s="8"/>
    </row>
    <row r="27" spans="2:7">
      <c r="B27" s="97" t="s">
        <v>77</v>
      </c>
      <c r="C27" s="126">
        <f>C28+C29+C30</f>
        <v>1600.4026170105687</v>
      </c>
      <c r="D27" s="99"/>
      <c r="E27" s="127">
        <f>E28+E29+E30</f>
        <v>1606.8770849371313</v>
      </c>
      <c r="F27" s="127"/>
      <c r="G27" s="8"/>
    </row>
    <row r="28" spans="2:7">
      <c r="B28" s="78" t="s">
        <v>33</v>
      </c>
      <c r="C28" s="98">
        <f>'INF. CANTIDADES'!C18*'INF. COSTOS PROD.'!D28</f>
        <v>785.10317060895818</v>
      </c>
      <c r="D28" s="118">
        <f>D18</f>
        <v>8.1781580271766477E-2</v>
      </c>
      <c r="E28" s="100">
        <f>'INF. CANTIDADES'!D18*'INF. COSTOS PROD.'!F28</f>
        <v>477.29022324865281</v>
      </c>
      <c r="F28" s="101">
        <f>F18</f>
        <v>1.924557351809084E-2</v>
      </c>
      <c r="G28" s="8"/>
    </row>
    <row r="29" spans="2:7">
      <c r="B29" s="78" t="s">
        <v>116</v>
      </c>
      <c r="C29" s="98">
        <f>'INF. CANTIDADES'!C19*'INF. COSTOS PROD.'!D29</f>
        <v>537.49370910920982</v>
      </c>
      <c r="D29" s="118">
        <f>D19</f>
        <v>5.598892803220936E-2</v>
      </c>
      <c r="E29" s="100">
        <f>'INF. CANTIDADES'!D19*'INF. COSTOS PROD.'!F29</f>
        <v>715.93533487297918</v>
      </c>
      <c r="F29" s="101">
        <f>F19</f>
        <v>2.8868360277136258E-2</v>
      </c>
      <c r="G29" s="8"/>
    </row>
    <row r="30" spans="2:7">
      <c r="B30" s="78" t="s">
        <v>117</v>
      </c>
      <c r="C30" s="98">
        <f>'INF. CANTIDADES'!C20*'INF. COSTOS PROD.'!D30</f>
        <v>277.80573729240064</v>
      </c>
      <c r="D30" s="118">
        <f>D20</f>
        <v>2.8938097634625064E-2</v>
      </c>
      <c r="E30" s="100">
        <f>'INF. CANTIDADES'!D20*'INF. COSTOS PROD.'!F30</f>
        <v>413.6515268154991</v>
      </c>
      <c r="F30" s="101">
        <f>F20</f>
        <v>1.667949704901206E-2</v>
      </c>
      <c r="G30" s="8"/>
    </row>
    <row r="31" spans="2:7">
      <c r="B31" s="97" t="s">
        <v>119</v>
      </c>
      <c r="C31" s="126">
        <v>0</v>
      </c>
      <c r="D31" s="124">
        <v>0</v>
      </c>
      <c r="E31" s="127">
        <f>31000*F16</f>
        <v>5118.4335561340413</v>
      </c>
      <c r="F31" s="128">
        <f>F14</f>
        <v>0</v>
      </c>
      <c r="G31" s="8"/>
    </row>
    <row r="32" spans="2:7" ht="13.5" thickBot="1">
      <c r="B32" s="78" t="s">
        <v>118</v>
      </c>
      <c r="C32" s="98">
        <v>0</v>
      </c>
      <c r="D32" s="124">
        <v>0</v>
      </c>
      <c r="E32" s="100">
        <f>4000*F22</f>
        <v>919.61676287812327</v>
      </c>
      <c r="F32" s="128"/>
      <c r="G32" s="8"/>
    </row>
    <row r="33" spans="2:7" ht="13.5" thickBot="1">
      <c r="B33" s="117" t="s">
        <v>93</v>
      </c>
      <c r="C33" s="108">
        <f>C24+C25+C26</f>
        <v>265000</v>
      </c>
      <c r="D33" s="120">
        <f>SUM(D28:D32)</f>
        <v>0.1667086059386009</v>
      </c>
      <c r="E33" s="121">
        <f>E24+E25+E26+E32</f>
        <v>359398.33920483146</v>
      </c>
      <c r="F33" s="109"/>
      <c r="G33" s="8"/>
    </row>
    <row r="34" spans="2:7">
      <c r="B34" s="8"/>
      <c r="C34" s="8"/>
      <c r="D34" s="8"/>
      <c r="E34" s="8"/>
      <c r="F34" s="8"/>
      <c r="G34" s="8"/>
    </row>
    <row r="35" spans="2:7">
      <c r="B35" s="8" t="s">
        <v>212</v>
      </c>
      <c r="C35" s="8"/>
      <c r="D35" s="8"/>
      <c r="E35" s="8"/>
      <c r="F35" s="8"/>
      <c r="G35" s="8"/>
    </row>
    <row r="36" spans="2:7">
      <c r="B36" s="8" t="s">
        <v>213</v>
      </c>
      <c r="C36" s="8"/>
      <c r="D36" s="8"/>
      <c r="E36" s="8"/>
      <c r="F36" s="8"/>
      <c r="G36" s="8"/>
    </row>
    <row r="37" spans="2:7">
      <c r="B37" s="8"/>
      <c r="C37" s="8"/>
      <c r="D37" s="8"/>
      <c r="E37" s="8"/>
      <c r="F37" s="8"/>
      <c r="G37" s="8"/>
    </row>
    <row r="38" spans="2:7">
      <c r="B38" s="8" t="s">
        <v>130</v>
      </c>
      <c r="C38" s="8"/>
      <c r="D38" s="8"/>
      <c r="E38" s="8"/>
      <c r="F38" s="8"/>
      <c r="G38" s="8"/>
    </row>
    <row r="39" spans="2:7">
      <c r="B39" s="8"/>
      <c r="C39" s="8"/>
      <c r="D39" s="8"/>
      <c r="E39" s="8"/>
      <c r="F39" s="8"/>
      <c r="G39" s="8"/>
    </row>
    <row r="40" spans="2:7">
      <c r="B40" s="8" t="s">
        <v>131</v>
      </c>
      <c r="C40" s="8"/>
      <c r="D40" s="8"/>
      <c r="E40" s="8"/>
      <c r="F40" s="8"/>
      <c r="G40" s="8"/>
    </row>
    <row r="41" spans="2:7">
      <c r="B41" s="8" t="s">
        <v>214</v>
      </c>
      <c r="C41" s="8"/>
      <c r="D41" s="8"/>
      <c r="E41" s="8"/>
      <c r="F41" s="8"/>
      <c r="G41" s="8"/>
    </row>
    <row r="42" spans="2:7">
      <c r="B42" s="8" t="s">
        <v>215</v>
      </c>
      <c r="C42" s="8"/>
      <c r="D42" s="8"/>
      <c r="E42" s="8"/>
      <c r="F42" s="8"/>
      <c r="G42" s="8"/>
    </row>
    <row r="43" spans="2:7">
      <c r="B43" s="8" t="s">
        <v>216</v>
      </c>
      <c r="C43" s="8"/>
      <c r="D43" s="8"/>
      <c r="E43" s="8"/>
      <c r="F43" s="8"/>
      <c r="G43" s="8"/>
    </row>
    <row r="44" spans="2:7">
      <c r="B44" s="8"/>
      <c r="C44" s="8"/>
      <c r="D44" s="8"/>
      <c r="E44" s="8"/>
      <c r="F44" s="8"/>
      <c r="G44" s="8"/>
    </row>
    <row r="45" spans="2:7">
      <c r="B45" s="8" t="s">
        <v>217</v>
      </c>
      <c r="C45" s="8"/>
      <c r="D45" s="8"/>
      <c r="E45" s="8"/>
      <c r="F45" s="8"/>
      <c r="G45" s="8"/>
    </row>
    <row r="46" spans="2:7">
      <c r="B46" s="8" t="s">
        <v>218</v>
      </c>
      <c r="C46" s="8"/>
      <c r="D46" s="8"/>
      <c r="E46" s="8"/>
      <c r="F46" s="8"/>
      <c r="G46" s="8"/>
    </row>
    <row r="47" spans="2:7">
      <c r="B47" s="8" t="s">
        <v>132</v>
      </c>
      <c r="C47" s="8"/>
      <c r="D47" s="8"/>
      <c r="E47" s="8"/>
      <c r="F47" s="8"/>
      <c r="G47" s="8"/>
    </row>
    <row r="48" spans="2:7">
      <c r="B48" s="8" t="s">
        <v>219</v>
      </c>
      <c r="C48" s="8"/>
      <c r="D48" s="8"/>
      <c r="E48" s="8"/>
      <c r="F48" s="8"/>
      <c r="G48" s="8"/>
    </row>
    <row r="49" spans="2:7">
      <c r="B49" s="8" t="s">
        <v>220</v>
      </c>
      <c r="C49" s="8"/>
      <c r="D49" s="8"/>
      <c r="E49" s="8"/>
      <c r="F49" s="8"/>
      <c r="G49" s="8"/>
    </row>
    <row r="50" spans="2:7">
      <c r="B50" s="8" t="s">
        <v>221</v>
      </c>
      <c r="C50" s="8"/>
      <c r="D50" s="8"/>
      <c r="E50" s="8"/>
      <c r="F50" s="8"/>
      <c r="G50" s="8"/>
    </row>
    <row r="51" spans="2:7">
      <c r="B51" s="8"/>
      <c r="C51" s="8"/>
      <c r="D51" s="8"/>
      <c r="E51" s="8"/>
      <c r="F51" s="8"/>
      <c r="G51" s="8"/>
    </row>
    <row r="52" spans="2:7">
      <c r="B52" s="12" t="s">
        <v>133</v>
      </c>
      <c r="C52" s="8"/>
      <c r="D52" s="8"/>
      <c r="E52" s="8"/>
      <c r="F52" s="8"/>
      <c r="G52" s="8"/>
    </row>
    <row r="53" spans="2:7">
      <c r="B53" s="12" t="s">
        <v>222</v>
      </c>
      <c r="C53" s="8"/>
      <c r="D53" s="8"/>
      <c r="E53" s="8"/>
      <c r="F53" s="8"/>
      <c r="G53" s="8"/>
    </row>
    <row r="54" spans="2:7">
      <c r="B54" s="8" t="s">
        <v>223</v>
      </c>
      <c r="C54" s="8"/>
      <c r="D54" s="8"/>
      <c r="E54" s="8"/>
      <c r="F54" s="8"/>
      <c r="G54" s="8"/>
    </row>
    <row r="55" spans="2:7">
      <c r="B55" s="8" t="s">
        <v>224</v>
      </c>
      <c r="C55" s="8"/>
      <c r="D55" s="8"/>
      <c r="E55" s="8"/>
      <c r="F55" s="8"/>
      <c r="G55" s="8"/>
    </row>
    <row r="56" spans="2:7">
      <c r="B56" s="8"/>
      <c r="C56" s="8"/>
      <c r="D56" s="8"/>
      <c r="E56" s="8"/>
      <c r="F56" s="8"/>
      <c r="G56" s="8"/>
    </row>
    <row r="57" spans="2:7">
      <c r="B57" s="8" t="s">
        <v>225</v>
      </c>
      <c r="C57" s="8"/>
      <c r="D57" s="8"/>
      <c r="E57" s="8"/>
      <c r="F57" s="8"/>
      <c r="G57" s="8"/>
    </row>
    <row r="58" spans="2:7">
      <c r="B58" s="8" t="s">
        <v>226</v>
      </c>
      <c r="C58" s="8"/>
      <c r="D58" s="8"/>
      <c r="E58" s="8"/>
      <c r="F58" s="8"/>
      <c r="G58" s="8"/>
    </row>
    <row r="59" spans="2:7">
      <c r="B59" s="8" t="s">
        <v>134</v>
      </c>
      <c r="C59" s="8"/>
      <c r="D59" s="8"/>
      <c r="E59" s="8"/>
      <c r="F59" s="8"/>
      <c r="G59" s="8"/>
    </row>
    <row r="60" spans="2:7">
      <c r="B60" s="8"/>
      <c r="C60" s="8"/>
      <c r="D60" s="8"/>
      <c r="E60" s="8"/>
      <c r="F60" s="8"/>
      <c r="G60" s="8"/>
    </row>
    <row r="61" spans="2:7">
      <c r="B61" s="8" t="s">
        <v>227</v>
      </c>
      <c r="C61" s="8"/>
      <c r="D61" s="8"/>
      <c r="E61" s="8"/>
      <c r="F61" s="8"/>
      <c r="G61" s="8"/>
    </row>
    <row r="62" spans="2:7">
      <c r="B62" s="8" t="s">
        <v>228</v>
      </c>
      <c r="C62" s="8"/>
      <c r="D62" s="8"/>
      <c r="E62" s="8"/>
      <c r="F62" s="8"/>
      <c r="G62" s="8"/>
    </row>
    <row r="63" spans="2:7">
      <c r="B63" s="8" t="s">
        <v>229</v>
      </c>
      <c r="C63" s="8"/>
      <c r="D63" s="8"/>
      <c r="E63" s="8"/>
      <c r="F63" s="8"/>
      <c r="G63" s="8"/>
    </row>
    <row r="64" spans="2:7" ht="22.5" customHeight="1">
      <c r="B64" s="8"/>
      <c r="C64" s="8"/>
      <c r="D64" s="8"/>
      <c r="E64" s="8"/>
      <c r="F64" s="8"/>
      <c r="G64" s="8"/>
    </row>
  </sheetData>
  <mergeCells count="6">
    <mergeCell ref="B2:F2"/>
    <mergeCell ref="E7:F7"/>
    <mergeCell ref="B4:F4"/>
    <mergeCell ref="B3:F3"/>
    <mergeCell ref="B7:B8"/>
    <mergeCell ref="C7:D7"/>
  </mergeCells>
  <phoneticPr fontId="0" type="noConversion"/>
  <pageMargins left="0.74803149606299213" right="0.74803149606299213" top="0.98425196850393704" bottom="0.98425196850393704" header="0" footer="0"/>
  <pageSetup paperSize="9" scale="85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K47"/>
  <sheetViews>
    <sheetView tabSelected="1" workbookViewId="0">
      <selection activeCell="B1" sqref="B1:E57"/>
    </sheetView>
  </sheetViews>
  <sheetFormatPr baseColWidth="10" defaultColWidth="0" defaultRowHeight="12.75" zeroHeight="1"/>
  <cols>
    <col min="1" max="1" width="11.42578125" style="8" customWidth="1"/>
    <col min="2" max="2" width="9.5703125" customWidth="1"/>
    <col min="3" max="3" width="10" customWidth="1"/>
    <col min="4" max="4" width="8.7109375" customWidth="1"/>
    <col min="5" max="5" width="10.5703125" customWidth="1"/>
    <col min="6" max="6" width="9.85546875" customWidth="1"/>
    <col min="7" max="7" width="9.7109375" customWidth="1"/>
    <col min="8" max="8" width="9" customWidth="1"/>
    <col min="9" max="9" width="9.42578125" customWidth="1"/>
    <col min="10" max="10" width="7.28515625" customWidth="1"/>
    <col min="11" max="11" width="8.42578125" style="8" customWidth="1"/>
    <col min="12" max="16384" width="11.42578125" hidden="1"/>
  </cols>
  <sheetData>
    <row r="1" spans="2:10" ht="19.5" customHeight="1">
      <c r="B1" s="8"/>
      <c r="C1" s="8"/>
      <c r="D1" s="8"/>
      <c r="E1" s="8"/>
      <c r="F1" s="8"/>
      <c r="G1" s="8"/>
      <c r="H1" s="8"/>
      <c r="I1" s="8"/>
      <c r="J1" s="8"/>
    </row>
    <row r="2" spans="2:10">
      <c r="B2" s="147"/>
      <c r="C2" s="214" t="s">
        <v>44</v>
      </c>
      <c r="D2" s="214"/>
      <c r="E2" s="214"/>
      <c r="F2" s="214"/>
      <c r="G2" s="214"/>
      <c r="H2" s="147"/>
      <c r="I2" s="147"/>
      <c r="J2" s="147"/>
    </row>
    <row r="3" spans="2:10">
      <c r="B3" s="147"/>
      <c r="C3" s="147"/>
      <c r="D3" s="66"/>
      <c r="E3" s="147"/>
      <c r="F3" s="147"/>
      <c r="G3" s="147"/>
      <c r="H3" s="147"/>
      <c r="I3" s="147"/>
      <c r="J3" s="147"/>
    </row>
    <row r="4" spans="2:10">
      <c r="B4" s="223" t="s">
        <v>292</v>
      </c>
      <c r="C4" s="223"/>
      <c r="D4" s="223"/>
      <c r="E4" s="223"/>
      <c r="F4" s="223"/>
      <c r="G4" s="223"/>
      <c r="H4" s="223"/>
      <c r="I4" s="147"/>
      <c r="J4" s="147"/>
    </row>
    <row r="5" spans="2:10">
      <c r="B5" s="148"/>
      <c r="C5" s="86"/>
      <c r="D5" s="86"/>
      <c r="E5" s="86"/>
      <c r="F5" s="86"/>
      <c r="G5" s="86"/>
      <c r="H5" s="86"/>
      <c r="I5" s="147"/>
      <c r="J5" s="147"/>
    </row>
    <row r="6" spans="2:10">
      <c r="B6" s="149" t="s">
        <v>88</v>
      </c>
      <c r="C6" s="144" t="str">
        <f>ENUNCIADO!E107</f>
        <v xml:space="preserve">% DE </v>
      </c>
      <c r="D6" s="144" t="s">
        <v>294</v>
      </c>
      <c r="E6" s="144" t="s">
        <v>295</v>
      </c>
      <c r="F6" s="144" t="s">
        <v>297</v>
      </c>
      <c r="G6" s="144" t="s">
        <v>299</v>
      </c>
      <c r="H6" s="144" t="s">
        <v>297</v>
      </c>
      <c r="I6" s="147"/>
      <c r="J6" s="147"/>
    </row>
    <row r="7" spans="2:10">
      <c r="B7" s="149"/>
      <c r="C7" s="144" t="s">
        <v>14</v>
      </c>
      <c r="D7" s="144" t="s">
        <v>293</v>
      </c>
      <c r="E7" s="149" t="s">
        <v>296</v>
      </c>
      <c r="F7" s="144" t="s">
        <v>298</v>
      </c>
      <c r="G7" s="144" t="s">
        <v>300</v>
      </c>
      <c r="H7" s="144" t="s">
        <v>301</v>
      </c>
      <c r="I7" s="147"/>
      <c r="J7" s="147"/>
    </row>
    <row r="8" spans="2:10">
      <c r="B8" s="145" t="str">
        <f>ENUNCIADO!C109</f>
        <v>Leche funda</v>
      </c>
      <c r="C8" s="150">
        <f>ENUNCIADO!E109</f>
        <v>0.69736842105263153</v>
      </c>
      <c r="D8" s="136">
        <f>C8*'INF. COSTOS PROD.'!E24</f>
        <v>243698.44216270265</v>
      </c>
      <c r="E8" s="151">
        <f>SUM(ENUNCIADO!C80:C82)</f>
        <v>28000</v>
      </c>
      <c r="F8" s="152">
        <f>D8+E8</f>
        <v>271698.44216270267</v>
      </c>
      <c r="G8" s="153">
        <f>ENUNCIADO!D109</f>
        <v>1060000</v>
      </c>
      <c r="H8" s="154">
        <f>F8/G8</f>
        <v>0.25631928505915347</v>
      </c>
      <c r="I8" s="147"/>
      <c r="J8" s="147"/>
    </row>
    <row r="9" spans="2:10">
      <c r="B9" s="145" t="str">
        <f>ENUNCIADO!C110</f>
        <v>Leche cartón</v>
      </c>
      <c r="C9" s="150">
        <f>ENUNCIADO!E110</f>
        <v>0.22368421052631579</v>
      </c>
      <c r="D9" s="136">
        <f>C9*'INF. COSTOS PROD.'!E24</f>
        <v>78167.424844640482</v>
      </c>
      <c r="E9" s="151">
        <f>SUM(ENUNCIADO!C84:D86)</f>
        <v>44100</v>
      </c>
      <c r="F9" s="152">
        <f>D9+E9</f>
        <v>122267.42484464048</v>
      </c>
      <c r="G9" s="153">
        <f>ENUNCIADO!D110</f>
        <v>340000</v>
      </c>
      <c r="H9" s="154">
        <f>F9/G9</f>
        <v>0.359610073072472</v>
      </c>
      <c r="I9" s="147"/>
      <c r="J9" s="147"/>
    </row>
    <row r="10" spans="2:10">
      <c r="B10" s="145" t="str">
        <f>ENUNCIADO!C111</f>
        <v>Mantequilla</v>
      </c>
      <c r="C10" s="150">
        <f>ENUNCIADO!E111</f>
        <v>7.8947368421052627E-2</v>
      </c>
      <c r="D10" s="136">
        <f>C10*'INF. COSTOS PROD.'!E24</f>
        <v>27588.502886343696</v>
      </c>
      <c r="E10" s="151">
        <f>SUM(ENUNCIADO!C88:D90)</f>
        <v>2800</v>
      </c>
      <c r="F10" s="152">
        <f>D10+E10</f>
        <v>30388.502886343696</v>
      </c>
      <c r="G10" s="153">
        <f>ENUNCIADO!D111/4</f>
        <v>30000</v>
      </c>
      <c r="H10" s="154">
        <f>F10/G10</f>
        <v>1.0129500962114566</v>
      </c>
      <c r="I10" s="147"/>
      <c r="J10" s="147"/>
    </row>
    <row r="11" spans="2:10">
      <c r="B11" s="144" t="str">
        <f>ENUNCIADO!C112</f>
        <v>Total</v>
      </c>
      <c r="C11" s="155">
        <f>SUM(C8:C10)</f>
        <v>1</v>
      </c>
      <c r="D11" s="155">
        <f>SUM(D8:D10)</f>
        <v>349454.36989368679</v>
      </c>
      <c r="E11" s="156">
        <f>SUM(E8:E10)</f>
        <v>74900</v>
      </c>
      <c r="F11" s="157">
        <f>SUM(F8:F10)</f>
        <v>424354.36989368685</v>
      </c>
      <c r="G11" s="158"/>
      <c r="H11" s="129"/>
      <c r="I11" s="147"/>
      <c r="J11" s="147"/>
    </row>
    <row r="12" spans="2:10">
      <c r="B12" s="86"/>
      <c r="C12" s="86"/>
      <c r="D12" s="86"/>
      <c r="E12" s="86"/>
      <c r="F12" s="86"/>
      <c r="G12" s="86"/>
      <c r="H12" s="86"/>
      <c r="I12" s="147"/>
      <c r="J12" s="147"/>
    </row>
    <row r="13" spans="2:10">
      <c r="B13" s="147"/>
      <c r="C13" s="147"/>
      <c r="D13" s="147"/>
      <c r="E13" s="147"/>
      <c r="F13" s="147"/>
      <c r="G13" s="147"/>
      <c r="H13" s="147"/>
      <c r="I13" s="147"/>
      <c r="J13" s="147"/>
    </row>
    <row r="14" spans="2:10">
      <c r="B14" s="223" t="s">
        <v>302</v>
      </c>
      <c r="C14" s="223"/>
      <c r="D14" s="223"/>
      <c r="E14" s="223"/>
      <c r="F14" s="223"/>
      <c r="G14" s="223"/>
      <c r="H14" s="223"/>
      <c r="I14" s="147"/>
      <c r="J14" s="147"/>
    </row>
    <row r="15" spans="2:10">
      <c r="B15" s="159"/>
      <c r="C15" s="147"/>
      <c r="D15" s="147"/>
      <c r="E15" s="147"/>
      <c r="F15" s="147"/>
      <c r="G15" s="147"/>
      <c r="H15" s="147"/>
      <c r="I15" s="147"/>
      <c r="J15" s="147"/>
    </row>
    <row r="16" spans="2:10">
      <c r="B16" s="25" t="s">
        <v>312</v>
      </c>
      <c r="C16" s="86"/>
      <c r="D16" s="86"/>
      <c r="E16" s="86"/>
      <c r="F16" s="86"/>
      <c r="G16" s="86"/>
      <c r="H16" s="86"/>
      <c r="I16" s="147"/>
      <c r="J16" s="147"/>
    </row>
    <row r="17" spans="2:10">
      <c r="B17" s="148"/>
      <c r="C17" s="86"/>
      <c r="D17" s="86"/>
      <c r="E17" s="86"/>
      <c r="F17" s="86"/>
      <c r="G17" s="86"/>
      <c r="H17" s="86"/>
      <c r="I17" s="147"/>
      <c r="J17" s="147"/>
    </row>
    <row r="18" spans="2:10">
      <c r="B18" s="149" t="s">
        <v>88</v>
      </c>
      <c r="C18" s="149" t="s">
        <v>88</v>
      </c>
      <c r="D18" s="144" t="s">
        <v>303</v>
      </c>
      <c r="E18" s="144" t="str">
        <f>F6</f>
        <v xml:space="preserve">COSTO </v>
      </c>
      <c r="F18" s="149" t="s">
        <v>305</v>
      </c>
      <c r="G18" s="144" t="s">
        <v>307</v>
      </c>
      <c r="H18" s="144" t="s">
        <v>307</v>
      </c>
      <c r="I18" s="147"/>
      <c r="J18" s="147"/>
    </row>
    <row r="19" spans="2:10">
      <c r="B19" s="149"/>
      <c r="C19" s="149"/>
      <c r="D19" s="144"/>
      <c r="E19" s="144" t="s">
        <v>304</v>
      </c>
      <c r="F19" s="144" t="s">
        <v>306</v>
      </c>
      <c r="G19" s="144" t="s">
        <v>308</v>
      </c>
      <c r="H19" s="144" t="s">
        <v>301</v>
      </c>
      <c r="I19" s="147"/>
      <c r="J19" s="147"/>
    </row>
    <row r="20" spans="2:10">
      <c r="B20" s="129" t="s">
        <v>72</v>
      </c>
      <c r="C20" s="137">
        <v>1060000</v>
      </c>
      <c r="D20" s="154">
        <f>ENUNCIADO!E109</f>
        <v>0.69736842105263153</v>
      </c>
      <c r="E20" s="152">
        <f>F8</f>
        <v>271698.44216270267</v>
      </c>
      <c r="F20" s="151">
        <f>D20*F23</f>
        <v>10927.763157894737</v>
      </c>
      <c r="G20" s="152">
        <f>E20+F20</f>
        <v>282626.20532059739</v>
      </c>
      <c r="H20" s="160">
        <f>G20/G8</f>
        <v>0.26662849558546925</v>
      </c>
      <c r="I20" s="147"/>
      <c r="J20" s="147"/>
    </row>
    <row r="21" spans="2:10">
      <c r="B21" s="129" t="s">
        <v>92</v>
      </c>
      <c r="C21" s="137">
        <v>340000</v>
      </c>
      <c r="D21" s="154">
        <f>ENUNCIADO!E110</f>
        <v>0.22368421052631579</v>
      </c>
      <c r="E21" s="152">
        <f>F9</f>
        <v>122267.42484464048</v>
      </c>
      <c r="F21" s="151">
        <f>D21*F23</f>
        <v>3505.1315789473683</v>
      </c>
      <c r="G21" s="152">
        <f>E21+F21</f>
        <v>125772.55642358786</v>
      </c>
      <c r="H21" s="160">
        <f>G21/G9</f>
        <v>0.36991928359878778</v>
      </c>
      <c r="I21" s="147"/>
      <c r="J21" s="147"/>
    </row>
    <row r="22" spans="2:10">
      <c r="B22" s="129" t="s">
        <v>10</v>
      </c>
      <c r="C22" s="137">
        <f>ENUNCIADO!D111/4</f>
        <v>30000</v>
      </c>
      <c r="D22" s="154">
        <f>ENUNCIADO!E111</f>
        <v>7.8947368421052627E-2</v>
      </c>
      <c r="E22" s="152">
        <f>F10</f>
        <v>30388.502886343696</v>
      </c>
      <c r="F22" s="151">
        <f>D22*F23</f>
        <v>1237.1052631578946</v>
      </c>
      <c r="G22" s="152">
        <f>E22+F22</f>
        <v>31625.60814950159</v>
      </c>
      <c r="H22" s="160">
        <f>G22/C22</f>
        <v>1.0541869383167197</v>
      </c>
      <c r="I22" s="147"/>
      <c r="J22" s="147"/>
    </row>
    <row r="23" spans="2:10">
      <c r="B23" s="161" t="s">
        <v>93</v>
      </c>
      <c r="C23" s="161"/>
      <c r="D23" s="161">
        <f>SUM(D20:D22)</f>
        <v>1</v>
      </c>
      <c r="E23" s="157">
        <f>SUM(E20:E22)</f>
        <v>424354.36989368685</v>
      </c>
      <c r="F23" s="162">
        <f>ENUNCIADO!C139</f>
        <v>15670</v>
      </c>
      <c r="G23" s="157">
        <f>SUM(G20:G22)</f>
        <v>440024.36989368685</v>
      </c>
      <c r="H23" s="129"/>
      <c r="I23" s="147"/>
      <c r="J23" s="147"/>
    </row>
    <row r="24" spans="2:10">
      <c r="B24" s="86"/>
      <c r="C24" s="86"/>
      <c r="D24" s="86"/>
      <c r="E24" s="163"/>
      <c r="F24" s="86"/>
      <c r="G24" s="86"/>
      <c r="H24" s="86"/>
      <c r="I24" s="147"/>
      <c r="J24" s="147"/>
    </row>
    <row r="25" spans="2:10">
      <c r="B25" s="164" t="s">
        <v>313</v>
      </c>
      <c r="C25" s="86"/>
      <c r="D25" s="165"/>
      <c r="E25" s="166"/>
      <c r="F25" s="147"/>
      <c r="G25" s="147"/>
      <c r="H25" s="147"/>
      <c r="I25" s="147"/>
      <c r="J25" s="147"/>
    </row>
    <row r="26" spans="2:10">
      <c r="B26" s="167"/>
      <c r="C26" s="147"/>
      <c r="D26" s="166"/>
      <c r="E26" s="166"/>
      <c r="F26" s="147"/>
      <c r="G26" s="147"/>
      <c r="H26" s="147"/>
      <c r="I26" s="147"/>
      <c r="J26" s="147"/>
    </row>
    <row r="27" spans="2:10">
      <c r="B27" s="144" t="str">
        <f>B18</f>
        <v>PRESENTAC.</v>
      </c>
      <c r="C27" s="161" t="str">
        <f>E18</f>
        <v xml:space="preserve">COSTO </v>
      </c>
      <c r="D27" s="144" t="s">
        <v>309</v>
      </c>
      <c r="E27" s="144" t="str">
        <f>F18</f>
        <v>GASTOS DEL</v>
      </c>
      <c r="F27" s="144" t="s">
        <v>307</v>
      </c>
      <c r="G27" s="144" t="s">
        <v>307</v>
      </c>
      <c r="H27" s="86"/>
      <c r="I27" s="147"/>
      <c r="J27" s="147"/>
    </row>
    <row r="28" spans="2:10">
      <c r="B28" s="144"/>
      <c r="C28" s="161" t="s">
        <v>311</v>
      </c>
      <c r="D28" s="144" t="s">
        <v>310</v>
      </c>
      <c r="E28" s="144" t="s">
        <v>306</v>
      </c>
      <c r="F28" s="144" t="s">
        <v>23</v>
      </c>
      <c r="G28" s="144" t="s">
        <v>301</v>
      </c>
      <c r="H28" s="86"/>
      <c r="I28" s="147"/>
      <c r="J28" s="147"/>
    </row>
    <row r="29" spans="2:10">
      <c r="B29" s="129" t="str">
        <f>B20</f>
        <v>Leche funda</v>
      </c>
      <c r="C29" s="151">
        <f>E20</f>
        <v>271698.44216270267</v>
      </c>
      <c r="D29" s="150">
        <f>C29/C32</f>
        <v>0.64026309480628429</v>
      </c>
      <c r="E29" s="151">
        <f>D29*E32</f>
        <v>10032.922695614476</v>
      </c>
      <c r="F29" s="152">
        <f>C29+E29</f>
        <v>281731.36485831713</v>
      </c>
      <c r="G29" s="168">
        <f>F29/C20</f>
        <v>0.26578430647011048</v>
      </c>
      <c r="H29" s="86"/>
      <c r="I29" s="147"/>
      <c r="J29" s="147"/>
    </row>
    <row r="30" spans="2:10">
      <c r="B30" s="129" t="str">
        <f>B21</f>
        <v>Leche cartón</v>
      </c>
      <c r="C30" s="151">
        <f>E21</f>
        <v>122267.42484464048</v>
      </c>
      <c r="D30" s="150">
        <f>C30/C32</f>
        <v>0.28812575884459973</v>
      </c>
      <c r="E30" s="151">
        <f>D30*E32</f>
        <v>4514.9306410948775</v>
      </c>
      <c r="F30" s="152">
        <f>C30+E30</f>
        <v>126782.35548573536</v>
      </c>
      <c r="G30" s="168">
        <f>F30/C21</f>
        <v>0.37288928084039813</v>
      </c>
      <c r="H30" s="86"/>
      <c r="I30" s="147"/>
      <c r="J30" s="147"/>
    </row>
    <row r="31" spans="2:10">
      <c r="B31" s="129" t="str">
        <f>B22</f>
        <v>Mantequilla</v>
      </c>
      <c r="C31" s="151">
        <f>E22</f>
        <v>30388.502886343696</v>
      </c>
      <c r="D31" s="150">
        <f>C31/C32</f>
        <v>7.1611146349115959E-2</v>
      </c>
      <c r="E31" s="151">
        <f>D31*E32</f>
        <v>1122.146663290647</v>
      </c>
      <c r="F31" s="152">
        <f>C31+E31</f>
        <v>31510.649549634345</v>
      </c>
      <c r="G31" s="168">
        <f>F31/C22</f>
        <v>1.0503549849878115</v>
      </c>
      <c r="H31" s="86"/>
      <c r="I31" s="147"/>
      <c r="J31" s="147"/>
    </row>
    <row r="32" spans="2:10">
      <c r="B32" s="144" t="str">
        <f>B23</f>
        <v>Total</v>
      </c>
      <c r="C32" s="161">
        <f>E23</f>
        <v>424354.36989368685</v>
      </c>
      <c r="D32" s="155">
        <f>SUM(D29:D31)</f>
        <v>0.99999999999999989</v>
      </c>
      <c r="E32" s="156">
        <f>F23</f>
        <v>15670</v>
      </c>
      <c r="F32" s="157">
        <f>C32+E32</f>
        <v>440024.36989368685</v>
      </c>
      <c r="G32" s="152"/>
      <c r="H32" s="86"/>
      <c r="I32" s="147"/>
      <c r="J32" s="147"/>
    </row>
    <row r="33" spans="1:11">
      <c r="B33" s="147"/>
      <c r="C33" s="147"/>
      <c r="D33" s="169"/>
      <c r="E33" s="147"/>
      <c r="F33" s="147"/>
      <c r="G33" s="147"/>
      <c r="H33" s="147"/>
      <c r="I33" s="147"/>
      <c r="J33" s="147"/>
    </row>
    <row r="34" spans="1:11">
      <c r="B34" s="25" t="s">
        <v>314</v>
      </c>
      <c r="C34" s="147"/>
      <c r="D34" s="147"/>
      <c r="E34" s="147"/>
      <c r="F34" s="147"/>
      <c r="G34" s="147"/>
      <c r="H34" s="147"/>
      <c r="I34" s="147"/>
      <c r="J34" s="147"/>
    </row>
    <row r="35" spans="1:11">
      <c r="B35" s="159"/>
      <c r="C35" s="147"/>
      <c r="D35" s="147"/>
      <c r="E35" s="147"/>
      <c r="F35" s="147"/>
      <c r="G35" s="147"/>
      <c r="H35" s="147"/>
      <c r="I35" s="147"/>
      <c r="J35" s="147"/>
    </row>
    <row r="36" spans="1:11" s="4" customFormat="1" ht="11.25">
      <c r="A36" s="25"/>
      <c r="B36" s="144" t="str">
        <f>B27</f>
        <v>PRESENTAC.</v>
      </c>
      <c r="C36" s="144" t="s">
        <v>315</v>
      </c>
      <c r="D36" s="144" t="s">
        <v>316</v>
      </c>
      <c r="E36" s="144" t="s">
        <v>317</v>
      </c>
      <c r="F36" s="144" t="s">
        <v>319</v>
      </c>
      <c r="G36" s="170" t="str">
        <f>C27</f>
        <v xml:space="preserve">COSTO </v>
      </c>
      <c r="H36" s="144" t="s">
        <v>320</v>
      </c>
      <c r="I36" s="144" t="s">
        <v>297</v>
      </c>
      <c r="J36" s="146" t="s">
        <v>307</v>
      </c>
      <c r="K36" s="203"/>
    </row>
    <row r="37" spans="1:11" s="4" customFormat="1" ht="11.25">
      <c r="A37" s="25"/>
      <c r="B37" s="144"/>
      <c r="C37" s="144"/>
      <c r="D37" s="144"/>
      <c r="E37" s="144"/>
      <c r="F37" s="144" t="s">
        <v>318</v>
      </c>
      <c r="G37" s="170" t="s">
        <v>311</v>
      </c>
      <c r="H37" s="144" t="s">
        <v>306</v>
      </c>
      <c r="I37" s="144" t="s">
        <v>23</v>
      </c>
      <c r="J37" s="144" t="s">
        <v>321</v>
      </c>
      <c r="K37" s="203"/>
    </row>
    <row r="38" spans="1:11">
      <c r="B38" s="129" t="str">
        <f>B29</f>
        <v>Leche funda</v>
      </c>
      <c r="C38" s="171">
        <f>ENUNCIADO!B119</f>
        <v>0.33</v>
      </c>
      <c r="D38" s="172">
        <f>C20</f>
        <v>1060000</v>
      </c>
      <c r="E38" s="173">
        <f>D38*C38</f>
        <v>349800</v>
      </c>
      <c r="F38" s="174">
        <f>E38/E41</f>
        <v>0.6128241065171689</v>
      </c>
      <c r="G38" s="175">
        <f>C29</f>
        <v>271698.44216270267</v>
      </c>
      <c r="H38" s="173">
        <f>F38*H41</f>
        <v>9602.9537491240371</v>
      </c>
      <c r="I38" s="176">
        <f>G38+H38</f>
        <v>281301.39591182669</v>
      </c>
      <c r="J38" s="177">
        <f>I38/D38</f>
        <v>0.26537867538851573</v>
      </c>
    </row>
    <row r="39" spans="1:11">
      <c r="B39" s="129" t="str">
        <f>B30</f>
        <v>Leche cartón</v>
      </c>
      <c r="C39" s="178">
        <f>ENUNCIADO!C119</f>
        <v>0.5</v>
      </c>
      <c r="D39" s="172">
        <f>C21</f>
        <v>340000</v>
      </c>
      <c r="E39" s="173">
        <f>D39*C39</f>
        <v>170000</v>
      </c>
      <c r="F39" s="174">
        <f>E39/E41</f>
        <v>0.29782761037140854</v>
      </c>
      <c r="G39" s="175">
        <f>C30</f>
        <v>122267.42484464048</v>
      </c>
      <c r="H39" s="173">
        <f>F39*H41</f>
        <v>4666.9586545199718</v>
      </c>
      <c r="I39" s="176">
        <f>G39+H39</f>
        <v>126934.38349916045</v>
      </c>
      <c r="J39" s="177">
        <f>I39/D39</f>
        <v>0.37333642205635426</v>
      </c>
    </row>
    <row r="40" spans="1:11">
      <c r="B40" s="129" t="str">
        <f>B31</f>
        <v>Mantequilla</v>
      </c>
      <c r="C40" s="178">
        <f>ENUNCIADO!D119</f>
        <v>1.7</v>
      </c>
      <c r="D40" s="172">
        <f>C22</f>
        <v>30000</v>
      </c>
      <c r="E40" s="173">
        <f>D40*C40</f>
        <v>51000</v>
      </c>
      <c r="F40" s="174">
        <f>E40/E41</f>
        <v>8.9348283111422566E-2</v>
      </c>
      <c r="G40" s="175">
        <f>C31</f>
        <v>30388.502886343696</v>
      </c>
      <c r="H40" s="173">
        <f>F40*H41</f>
        <v>1400.0875963559915</v>
      </c>
      <c r="I40" s="176">
        <f>G40+H40</f>
        <v>31788.590482699688</v>
      </c>
      <c r="J40" s="177">
        <f>I40/D40</f>
        <v>1.0596196827566562</v>
      </c>
    </row>
    <row r="41" spans="1:11">
      <c r="B41" s="144" t="str">
        <f>B32</f>
        <v>Total</v>
      </c>
      <c r="C41" s="179"/>
      <c r="D41" s="180"/>
      <c r="E41" s="181">
        <f>SUM(E38:E40)</f>
        <v>570800</v>
      </c>
      <c r="F41" s="182">
        <f>SUM(F38:F40)</f>
        <v>1</v>
      </c>
      <c r="G41" s="183">
        <f>SUM(G38:G40)</f>
        <v>424354.36989368685</v>
      </c>
      <c r="H41" s="182">
        <f>E32</f>
        <v>15670</v>
      </c>
      <c r="I41" s="183">
        <f>SUM(I38:I40)</f>
        <v>440024.36989368685</v>
      </c>
      <c r="J41" s="171"/>
    </row>
    <row r="42" spans="1:11" ht="27.75" customHeight="1">
      <c r="B42" s="148"/>
      <c r="C42" s="86"/>
      <c r="D42" s="184"/>
      <c r="E42" s="86"/>
      <c r="F42" s="86"/>
      <c r="G42" s="86"/>
      <c r="H42" s="86"/>
      <c r="I42" s="86"/>
      <c r="J42" s="86"/>
    </row>
    <row r="43" spans="1:11" hidden="1">
      <c r="C43" s="2"/>
      <c r="D43" s="2"/>
      <c r="E43" s="2"/>
      <c r="F43" s="2"/>
      <c r="G43" s="2"/>
      <c r="H43" s="2"/>
      <c r="I43" s="2"/>
    </row>
    <row r="44" spans="1:11" hidden="1">
      <c r="C44" s="3"/>
      <c r="D44" s="2"/>
      <c r="E44" s="3"/>
      <c r="F44" s="2"/>
      <c r="G44" s="3"/>
      <c r="H44" s="2"/>
      <c r="I44" s="3"/>
    </row>
    <row r="45" spans="1:11" hidden="1">
      <c r="C45" s="3"/>
      <c r="D45" s="2"/>
      <c r="E45" s="3"/>
      <c r="F45" s="2"/>
      <c r="G45" s="3"/>
      <c r="H45" s="2"/>
      <c r="I45" s="3"/>
    </row>
    <row r="46" spans="1:11" hidden="1">
      <c r="C46" s="3"/>
      <c r="D46" s="2"/>
      <c r="E46" s="3"/>
      <c r="F46" s="2"/>
      <c r="G46" s="3"/>
      <c r="H46" s="2"/>
      <c r="I46" s="2"/>
    </row>
    <row r="47" spans="1:11" hidden="1">
      <c r="C47" s="2"/>
      <c r="D47" s="2"/>
      <c r="E47" s="2"/>
      <c r="F47" s="2"/>
      <c r="G47" s="2"/>
      <c r="H47" s="2"/>
      <c r="I47" s="2"/>
    </row>
  </sheetData>
  <mergeCells count="3">
    <mergeCell ref="B4:H4"/>
    <mergeCell ref="C2:G2"/>
    <mergeCell ref="B14:H14"/>
  </mergeCells>
  <phoneticPr fontId="0" type="noConversion"/>
  <pageMargins left="0.74803149606299213" right="0.74803149606299213" top="0.98425196850393704" bottom="0.98425196850393704" header="0" footer="0"/>
  <pageSetup paperSize="9" scale="8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ENUNCIADO</vt:lpstr>
      <vt:lpstr>DIARIO Y EVALUACIÓN</vt:lpstr>
      <vt:lpstr>INF. CANTIDADES</vt:lpstr>
      <vt:lpstr>INF. COSTOS PROD.</vt:lpstr>
      <vt:lpstr>ASIG COSTOS ESP.</vt:lpstr>
      <vt:lpstr>'DIARIO Y EVALUACIÓN'!Área_de_impresión</vt:lpstr>
      <vt:lpstr>ENUNCIADO!Área_de_impresión</vt:lpstr>
      <vt:lpstr>'INF. CANTIDADES'!Área_de_impresión</vt:lpstr>
      <vt:lpstr>'INF. COSTOS PROD.'!Área_de_impresión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DONOSO</dc:creator>
  <cp:lastModifiedBy>Usuario</cp:lastModifiedBy>
  <cp:lastPrinted>2010-12-11T02:41:40Z</cp:lastPrinted>
  <dcterms:created xsi:type="dcterms:W3CDTF">1988-01-01T05:03:11Z</dcterms:created>
  <dcterms:modified xsi:type="dcterms:W3CDTF">2010-12-11T02:54:02Z</dcterms:modified>
</cp:coreProperties>
</file>